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1"/>
  </bookViews>
  <sheets>
    <sheet name="附件2—1 2020年晚秋生产计划表1" sheetId="1" r:id="rId1"/>
    <sheet name="附件2—2 2020年晚秋生产计划表 (2)" sheetId="2" r:id="rId2"/>
  </sheets>
  <definedNames/>
  <calcPr fullCalcOnLoad="1"/>
</workbook>
</file>

<file path=xl/sharedStrings.xml><?xml version="1.0" encoding="utf-8"?>
<sst xmlns="http://schemas.openxmlformats.org/spreadsheetml/2006/main" count="70" uniqueCount="33">
  <si>
    <t>附件2—1</t>
  </si>
  <si>
    <t>姚安县2020年晚秋作物种植指导性计划表一</t>
  </si>
  <si>
    <t>单位：亩、吨、万元</t>
  </si>
  <si>
    <t>乡镇</t>
  </si>
  <si>
    <t>种植面积合计</t>
  </si>
  <si>
    <t>粮经产值合计</t>
  </si>
  <si>
    <t>粮食作物合计</t>
  </si>
  <si>
    <t>其   中</t>
  </si>
  <si>
    <t>面积</t>
  </si>
  <si>
    <t>产量</t>
  </si>
  <si>
    <t>产值</t>
  </si>
  <si>
    <t>玉米</t>
  </si>
  <si>
    <t>豆类</t>
  </si>
  <si>
    <t>薯类</t>
  </si>
  <si>
    <t>荞子及其它</t>
  </si>
  <si>
    <t>栋川镇</t>
  </si>
  <si>
    <t>光禄镇</t>
  </si>
  <si>
    <t>前场镇</t>
  </si>
  <si>
    <t>弥兴镇</t>
  </si>
  <si>
    <t>太平镇</t>
  </si>
  <si>
    <t>官屯镇</t>
  </si>
  <si>
    <t>大河口乡</t>
  </si>
  <si>
    <t>适中乡</t>
  </si>
  <si>
    <t>左门乡</t>
  </si>
  <si>
    <t>合计</t>
  </si>
  <si>
    <t>附件2—2</t>
  </si>
  <si>
    <t>姚安县2020年晚秋作物种植指导性计划表二</t>
  </si>
  <si>
    <t>经济作物合计</t>
  </si>
  <si>
    <t>其  中</t>
  </si>
  <si>
    <t>萝卜</t>
  </si>
  <si>
    <t>瓜菜类</t>
  </si>
  <si>
    <t>菜用豆</t>
  </si>
  <si>
    <t>其它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</si>
</sst>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2"/>
      <name val="方正仿宋简体"/>
      <family val="4"/>
    </font>
    <font>
      <sz val="12"/>
      <name val="黑体"/>
      <family val="3"/>
    </font>
    <font>
      <sz val="11"/>
      <name val="宋体"/>
      <family val="0"/>
    </font>
    <font>
      <sz val="12"/>
      <name val="Times New Roman"/>
      <family val="1"/>
    </font>
    <font>
      <sz val="22"/>
      <name val="方正小标宋简体"/>
      <family val="4"/>
    </font>
    <font>
      <sz val="11"/>
      <name val="方正仿宋简体"/>
      <family val="4"/>
    </font>
    <font>
      <sz val="10"/>
      <name val="黑体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20" fillId="7" borderId="0" applyNumberFormat="0" applyBorder="0" applyAlignment="0" applyProtection="0"/>
    <xf numFmtId="0" fontId="23" fillId="0" borderId="4" applyNumberFormat="0" applyFill="0" applyAlignment="0" applyProtection="0"/>
    <xf numFmtId="0" fontId="20" fillId="3" borderId="0" applyNumberFormat="0" applyBorder="0" applyAlignment="0" applyProtection="0"/>
    <xf numFmtId="0" fontId="25" fillId="2" borderId="5" applyNumberFormat="0" applyAlignment="0" applyProtection="0"/>
    <xf numFmtId="0" fontId="18" fillId="2" borderId="1" applyNumberFormat="0" applyAlignment="0" applyProtection="0"/>
    <xf numFmtId="0" fontId="10" fillId="8" borderId="6" applyNumberFormat="0" applyAlignment="0" applyProtection="0"/>
    <xf numFmtId="0" fontId="12" fillId="9" borderId="0" applyNumberFormat="0" applyBorder="0" applyAlignment="0" applyProtection="0"/>
    <xf numFmtId="0" fontId="20" fillId="10" borderId="0" applyNumberFormat="0" applyBorder="0" applyAlignment="0" applyProtection="0"/>
    <xf numFmtId="0" fontId="14" fillId="0" borderId="7" applyNumberFormat="0" applyFill="0" applyAlignment="0" applyProtection="0"/>
    <xf numFmtId="0" fontId="16" fillId="0" borderId="8" applyNumberFormat="0" applyFill="0" applyAlignment="0" applyProtection="0"/>
    <xf numFmtId="0" fontId="22" fillId="9" borderId="0" applyNumberFormat="0" applyBorder="0" applyAlignment="0" applyProtection="0"/>
    <xf numFmtId="0" fontId="28" fillId="11" borderId="0" applyNumberFormat="0" applyBorder="0" applyAlignment="0" applyProtection="0"/>
    <xf numFmtId="0" fontId="12" fillId="1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20" fillId="16" borderId="0" applyNumberFormat="0" applyBorder="0" applyAlignment="0" applyProtection="0"/>
    <xf numFmtId="0" fontId="12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2" fillId="4" borderId="0" applyNumberFormat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176" fontId="6" fillId="0" borderId="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3" sqref="A3:R3"/>
    </sheetView>
  </sheetViews>
  <sheetFormatPr defaultColWidth="9.00390625" defaultRowHeight="14.25"/>
  <cols>
    <col min="1" max="1" width="9.125" style="0" customWidth="1"/>
    <col min="2" max="2" width="7.75390625" style="0" customWidth="1"/>
    <col min="3" max="18" width="6.375" style="0" customWidth="1"/>
  </cols>
  <sheetData>
    <row r="1" ht="18.75">
      <c r="A1" s="1" t="s">
        <v>0</v>
      </c>
    </row>
    <row r="2" spans="1:18" ht="28.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5.7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32.25" customHeight="1">
      <c r="A4" s="5" t="s">
        <v>3</v>
      </c>
      <c r="B4" s="5" t="s">
        <v>4</v>
      </c>
      <c r="C4" s="5" t="s">
        <v>5</v>
      </c>
      <c r="D4" s="19" t="s">
        <v>6</v>
      </c>
      <c r="E4" s="20"/>
      <c r="F4" s="21"/>
      <c r="G4" s="22" t="s">
        <v>7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31"/>
    </row>
    <row r="5" spans="1:18" ht="32.25" customHeight="1">
      <c r="A5" s="7"/>
      <c r="B5" s="7"/>
      <c r="C5" s="7"/>
      <c r="D5" s="24"/>
      <c r="E5" s="25"/>
      <c r="F5" s="26"/>
      <c r="G5" s="22" t="s">
        <v>8</v>
      </c>
      <c r="H5" s="23"/>
      <c r="I5" s="23"/>
      <c r="J5" s="31"/>
      <c r="K5" s="22" t="s">
        <v>9</v>
      </c>
      <c r="L5" s="23"/>
      <c r="M5" s="23"/>
      <c r="N5" s="31"/>
      <c r="O5" s="22" t="s">
        <v>10</v>
      </c>
      <c r="P5" s="23"/>
      <c r="Q5" s="23"/>
      <c r="R5" s="31"/>
    </row>
    <row r="6" spans="1:18" ht="32.25" customHeight="1">
      <c r="A6" s="8"/>
      <c r="B6" s="8"/>
      <c r="C6" s="8"/>
      <c r="D6" s="27" t="s">
        <v>8</v>
      </c>
      <c r="E6" s="27" t="s">
        <v>9</v>
      </c>
      <c r="F6" s="27" t="s">
        <v>10</v>
      </c>
      <c r="G6" s="27" t="s">
        <v>11</v>
      </c>
      <c r="H6" s="27" t="s">
        <v>12</v>
      </c>
      <c r="I6" s="27" t="s">
        <v>13</v>
      </c>
      <c r="J6" s="32" t="s">
        <v>14</v>
      </c>
      <c r="K6" s="27" t="s">
        <v>11</v>
      </c>
      <c r="L6" s="27" t="s">
        <v>12</v>
      </c>
      <c r="M6" s="27" t="s">
        <v>13</v>
      </c>
      <c r="N6" s="32" t="s">
        <v>14</v>
      </c>
      <c r="O6" s="27" t="s">
        <v>11</v>
      </c>
      <c r="P6" s="27" t="s">
        <v>12</v>
      </c>
      <c r="Q6" s="27" t="s">
        <v>13</v>
      </c>
      <c r="R6" s="32" t="s">
        <v>14</v>
      </c>
    </row>
    <row r="7" spans="1:18" ht="27" customHeight="1">
      <c r="A7" s="28" t="s">
        <v>15</v>
      </c>
      <c r="B7" s="11">
        <f>D7+'附件2—2 2020年晚秋生产计划表 (2)'!B7</f>
        <v>44500</v>
      </c>
      <c r="C7" s="11">
        <f>F7+'附件2—2 2020年晚秋生产计划表 (2)'!D7</f>
        <v>7992.5</v>
      </c>
      <c r="D7" s="11">
        <f>G7+H7+I7+J7</f>
        <v>7700</v>
      </c>
      <c r="E7" s="11">
        <f>K7+L7+M7+N7</f>
        <v>1241</v>
      </c>
      <c r="F7" s="11">
        <f>O7+P7+Q7+R7</f>
        <v>390.70000000000005</v>
      </c>
      <c r="G7" s="11">
        <v>5000</v>
      </c>
      <c r="H7" s="11">
        <v>2300</v>
      </c>
      <c r="I7" s="11">
        <v>400</v>
      </c>
      <c r="J7" s="11">
        <v>0</v>
      </c>
      <c r="K7" s="11">
        <f>G7*197/1000</f>
        <v>985</v>
      </c>
      <c r="L7" s="11">
        <f>H7*80/1000</f>
        <v>184</v>
      </c>
      <c r="M7" s="11">
        <f>I7*180/1000</f>
        <v>72</v>
      </c>
      <c r="N7" s="11">
        <f>J7*70/1000</f>
        <v>0</v>
      </c>
      <c r="O7" s="11">
        <f>K7*3000/10000</f>
        <v>295.5</v>
      </c>
      <c r="P7" s="16">
        <f>L7*4000/10000</f>
        <v>73.6</v>
      </c>
      <c r="Q7" s="10">
        <f>M7*3000/10000</f>
        <v>21.6</v>
      </c>
      <c r="R7" s="11">
        <f>N7*5000/10000</f>
        <v>0</v>
      </c>
    </row>
    <row r="8" spans="1:18" ht="27" customHeight="1">
      <c r="A8" s="28" t="s">
        <v>16</v>
      </c>
      <c r="B8" s="11">
        <f>D8+'附件2—2 2020年晚秋生产计划表 (2)'!B8</f>
        <v>15200</v>
      </c>
      <c r="C8" s="11">
        <f>F8+'附件2—2 2020年晚秋生产计划表 (2)'!D8</f>
        <v>2629.66</v>
      </c>
      <c r="D8" s="11">
        <f aca="true" t="shared" si="0" ref="D8:D15">G8+H8+I8+J8</f>
        <v>3600</v>
      </c>
      <c r="E8" s="11">
        <f aca="true" t="shared" si="1" ref="E8:E15">K8+L8+M8+N8</f>
        <v>562</v>
      </c>
      <c r="F8" s="11">
        <f aca="true" t="shared" si="2" ref="F8:F15">O8+P8+Q8+R8</f>
        <v>178.2</v>
      </c>
      <c r="G8" s="11">
        <v>2000</v>
      </c>
      <c r="H8" s="11">
        <v>1200</v>
      </c>
      <c r="I8" s="11">
        <v>400</v>
      </c>
      <c r="J8" s="11">
        <v>0</v>
      </c>
      <c r="K8" s="11">
        <f aca="true" t="shared" si="3" ref="K8:K16">G8*197/1000</f>
        <v>394</v>
      </c>
      <c r="L8" s="11">
        <f aca="true" t="shared" si="4" ref="L8:L16">H8*80/1000</f>
        <v>96</v>
      </c>
      <c r="M8" s="11">
        <f aca="true" t="shared" si="5" ref="M8:M16">I8*180/1000</f>
        <v>72</v>
      </c>
      <c r="N8" s="11">
        <f aca="true" t="shared" si="6" ref="N8:N16">J8*70/1000</f>
        <v>0</v>
      </c>
      <c r="O8" s="11">
        <f aca="true" t="shared" si="7" ref="O8:O16">K8*3000/10000</f>
        <v>118.2</v>
      </c>
      <c r="P8" s="16">
        <f aca="true" t="shared" si="8" ref="P8:P15">L8*4000/10000</f>
        <v>38.4</v>
      </c>
      <c r="Q8" s="10">
        <f aca="true" t="shared" si="9" ref="Q8:Q16">M8*3000/10000</f>
        <v>21.6</v>
      </c>
      <c r="R8" s="11">
        <f aca="true" t="shared" si="10" ref="R8:R15">N8*5000/10000</f>
        <v>0</v>
      </c>
    </row>
    <row r="9" spans="1:18" ht="27" customHeight="1">
      <c r="A9" s="28" t="s">
        <v>17</v>
      </c>
      <c r="B9" s="11">
        <f>D9+'附件2—2 2020年晚秋生产计划表 (2)'!B9</f>
        <v>7600</v>
      </c>
      <c r="C9" s="11">
        <f>F9+'附件2—2 2020年晚秋生产计划表 (2)'!D9</f>
        <v>1203.36</v>
      </c>
      <c r="D9" s="11">
        <f t="shared" si="0"/>
        <v>3000</v>
      </c>
      <c r="E9" s="11">
        <f t="shared" si="1"/>
        <v>402</v>
      </c>
      <c r="F9" s="11">
        <f t="shared" si="2"/>
        <v>135.6</v>
      </c>
      <c r="G9" s="11">
        <v>1000</v>
      </c>
      <c r="H9" s="11">
        <v>1000</v>
      </c>
      <c r="I9" s="11">
        <v>500</v>
      </c>
      <c r="J9" s="11">
        <v>500</v>
      </c>
      <c r="K9" s="11">
        <f t="shared" si="3"/>
        <v>197</v>
      </c>
      <c r="L9" s="11">
        <f t="shared" si="4"/>
        <v>80</v>
      </c>
      <c r="M9" s="11">
        <f t="shared" si="5"/>
        <v>90</v>
      </c>
      <c r="N9" s="11">
        <f t="shared" si="6"/>
        <v>35</v>
      </c>
      <c r="O9" s="11">
        <f t="shared" si="7"/>
        <v>59.1</v>
      </c>
      <c r="P9" s="16">
        <f t="shared" si="8"/>
        <v>32</v>
      </c>
      <c r="Q9" s="10">
        <f t="shared" si="9"/>
        <v>27</v>
      </c>
      <c r="R9" s="11">
        <f t="shared" si="10"/>
        <v>17.5</v>
      </c>
    </row>
    <row r="10" spans="1:18" ht="27" customHeight="1">
      <c r="A10" s="28" t="s">
        <v>18</v>
      </c>
      <c r="B10" s="11">
        <f>D10+'附件2—2 2020年晚秋生产计划表 (2)'!B10</f>
        <v>10600</v>
      </c>
      <c r="C10" s="11">
        <f>F10+'附件2—2 2020年晚秋生产计划表 (2)'!D10</f>
        <v>1892.8</v>
      </c>
      <c r="D10" s="11">
        <f t="shared" si="0"/>
        <v>2900</v>
      </c>
      <c r="E10" s="11">
        <f t="shared" si="1"/>
        <v>395</v>
      </c>
      <c r="F10" s="11">
        <f t="shared" si="2"/>
        <v>132.1</v>
      </c>
      <c r="G10" s="11">
        <v>1000</v>
      </c>
      <c r="H10" s="11">
        <v>1000</v>
      </c>
      <c r="I10" s="11">
        <v>500</v>
      </c>
      <c r="J10" s="11">
        <v>400</v>
      </c>
      <c r="K10" s="11">
        <f t="shared" si="3"/>
        <v>197</v>
      </c>
      <c r="L10" s="11">
        <f t="shared" si="4"/>
        <v>80</v>
      </c>
      <c r="M10" s="11">
        <f t="shared" si="5"/>
        <v>90</v>
      </c>
      <c r="N10" s="11">
        <f t="shared" si="6"/>
        <v>28</v>
      </c>
      <c r="O10" s="11">
        <f t="shared" si="7"/>
        <v>59.1</v>
      </c>
      <c r="P10" s="16">
        <f t="shared" si="8"/>
        <v>32</v>
      </c>
      <c r="Q10" s="10">
        <f t="shared" si="9"/>
        <v>27</v>
      </c>
      <c r="R10" s="11">
        <f t="shared" si="10"/>
        <v>14</v>
      </c>
    </row>
    <row r="11" spans="1:18" ht="27" customHeight="1">
      <c r="A11" s="28" t="s">
        <v>19</v>
      </c>
      <c r="B11" s="11">
        <f>D11+'附件2—2 2020年晚秋生产计划表 (2)'!B11</f>
        <v>5600</v>
      </c>
      <c r="C11" s="11">
        <f>F11+'附件2—2 2020年晚秋生产计划表 (2)'!D11</f>
        <v>942.158</v>
      </c>
      <c r="D11" s="11">
        <f t="shared" si="0"/>
        <v>2000</v>
      </c>
      <c r="E11" s="11">
        <f t="shared" si="1"/>
        <v>255.5</v>
      </c>
      <c r="F11" s="11">
        <f t="shared" si="2"/>
        <v>87.25</v>
      </c>
      <c r="G11" s="11">
        <v>500</v>
      </c>
      <c r="H11" s="11">
        <v>800</v>
      </c>
      <c r="I11" s="11">
        <v>400</v>
      </c>
      <c r="J11" s="11">
        <v>300</v>
      </c>
      <c r="K11" s="11">
        <f t="shared" si="3"/>
        <v>98.5</v>
      </c>
      <c r="L11" s="11">
        <f t="shared" si="4"/>
        <v>64</v>
      </c>
      <c r="M11" s="11">
        <f t="shared" si="5"/>
        <v>72</v>
      </c>
      <c r="N11" s="11">
        <f t="shared" si="6"/>
        <v>21</v>
      </c>
      <c r="O11" s="11">
        <f t="shared" si="7"/>
        <v>29.55</v>
      </c>
      <c r="P11" s="16">
        <f t="shared" si="8"/>
        <v>25.6</v>
      </c>
      <c r="Q11" s="10">
        <f t="shared" si="9"/>
        <v>21.6</v>
      </c>
      <c r="R11" s="11">
        <f t="shared" si="10"/>
        <v>10.5</v>
      </c>
    </row>
    <row r="12" spans="1:18" ht="27" customHeight="1">
      <c r="A12" s="28" t="s">
        <v>20</v>
      </c>
      <c r="B12" s="11">
        <f>D12+'附件2—2 2020年晚秋生产计划表 (2)'!B12</f>
        <v>9500</v>
      </c>
      <c r="C12" s="11">
        <f>F12+'附件2—2 2020年晚秋生产计划表 (2)'!D12</f>
        <v>1532.55</v>
      </c>
      <c r="D12" s="11">
        <f t="shared" si="0"/>
        <v>3400</v>
      </c>
      <c r="E12" s="11">
        <f t="shared" si="1"/>
        <v>366.5</v>
      </c>
      <c r="F12" s="11">
        <f t="shared" si="2"/>
        <v>132.35</v>
      </c>
      <c r="G12" s="11">
        <v>500</v>
      </c>
      <c r="H12" s="11">
        <v>2100</v>
      </c>
      <c r="I12" s="11">
        <v>400</v>
      </c>
      <c r="J12" s="11">
        <v>400</v>
      </c>
      <c r="K12" s="11">
        <f t="shared" si="3"/>
        <v>98.5</v>
      </c>
      <c r="L12" s="11">
        <f t="shared" si="4"/>
        <v>168</v>
      </c>
      <c r="M12" s="11">
        <f t="shared" si="5"/>
        <v>72</v>
      </c>
      <c r="N12" s="11">
        <f t="shared" si="6"/>
        <v>28</v>
      </c>
      <c r="O12" s="11">
        <f t="shared" si="7"/>
        <v>29.55</v>
      </c>
      <c r="P12" s="16">
        <f t="shared" si="8"/>
        <v>67.2</v>
      </c>
      <c r="Q12" s="10">
        <f t="shared" si="9"/>
        <v>21.6</v>
      </c>
      <c r="R12" s="11">
        <f t="shared" si="10"/>
        <v>14</v>
      </c>
    </row>
    <row r="13" spans="1:18" ht="27" customHeight="1">
      <c r="A13" s="28" t="s">
        <v>21</v>
      </c>
      <c r="B13" s="11">
        <f>D13+'附件2—2 2020年晚秋生产计划表 (2)'!B13</f>
        <v>2300</v>
      </c>
      <c r="C13" s="11">
        <f>F13+'附件2—2 2020年晚秋生产计划表 (2)'!D13</f>
        <v>401.604</v>
      </c>
      <c r="D13" s="11">
        <f t="shared" si="0"/>
        <v>600</v>
      </c>
      <c r="E13" s="11">
        <f t="shared" si="1"/>
        <v>58</v>
      </c>
      <c r="F13" s="11">
        <f t="shared" si="2"/>
        <v>21.4</v>
      </c>
      <c r="G13" s="11">
        <v>0</v>
      </c>
      <c r="H13" s="11">
        <v>500</v>
      </c>
      <c r="I13" s="11">
        <v>100</v>
      </c>
      <c r="J13" s="11">
        <v>0</v>
      </c>
      <c r="K13" s="11">
        <f t="shared" si="3"/>
        <v>0</v>
      </c>
      <c r="L13" s="11">
        <f t="shared" si="4"/>
        <v>40</v>
      </c>
      <c r="M13" s="11">
        <f t="shared" si="5"/>
        <v>18</v>
      </c>
      <c r="N13" s="11">
        <f t="shared" si="6"/>
        <v>0</v>
      </c>
      <c r="O13" s="11">
        <f t="shared" si="7"/>
        <v>0</v>
      </c>
      <c r="P13" s="16">
        <f t="shared" si="8"/>
        <v>16</v>
      </c>
      <c r="Q13" s="10">
        <f t="shared" si="9"/>
        <v>5.4</v>
      </c>
      <c r="R13" s="11">
        <f t="shared" si="10"/>
        <v>0</v>
      </c>
    </row>
    <row r="14" spans="1:18" ht="27" customHeight="1">
      <c r="A14" s="28" t="s">
        <v>22</v>
      </c>
      <c r="B14" s="11">
        <f>D14+'附件2—2 2020年晚秋生产计划表 (2)'!B14</f>
        <v>2300</v>
      </c>
      <c r="C14" s="11">
        <f>F14+'附件2—2 2020年晚秋生产计划表 (2)'!D14</f>
        <v>323.62800000000004</v>
      </c>
      <c r="D14" s="11">
        <f t="shared" si="0"/>
        <v>900</v>
      </c>
      <c r="E14" s="11">
        <f t="shared" si="1"/>
        <v>80</v>
      </c>
      <c r="F14" s="11">
        <f t="shared" si="2"/>
        <v>31.6</v>
      </c>
      <c r="G14" s="11">
        <v>0</v>
      </c>
      <c r="H14" s="11">
        <v>600</v>
      </c>
      <c r="I14" s="11">
        <v>100</v>
      </c>
      <c r="J14" s="11">
        <v>200</v>
      </c>
      <c r="K14" s="11">
        <f t="shared" si="3"/>
        <v>0</v>
      </c>
      <c r="L14" s="11">
        <f t="shared" si="4"/>
        <v>48</v>
      </c>
      <c r="M14" s="11">
        <f t="shared" si="5"/>
        <v>18</v>
      </c>
      <c r="N14" s="11">
        <f t="shared" si="6"/>
        <v>14</v>
      </c>
      <c r="O14" s="11">
        <f t="shared" si="7"/>
        <v>0</v>
      </c>
      <c r="P14" s="16">
        <f t="shared" si="8"/>
        <v>19.2</v>
      </c>
      <c r="Q14" s="10">
        <f t="shared" si="9"/>
        <v>5.4</v>
      </c>
      <c r="R14" s="11">
        <f t="shared" si="10"/>
        <v>7</v>
      </c>
    </row>
    <row r="15" spans="1:18" ht="27" customHeight="1">
      <c r="A15" s="28" t="s">
        <v>23</v>
      </c>
      <c r="B15" s="11">
        <f>D15+'附件2—2 2020年晚秋生产计划表 (2)'!B15</f>
        <v>2400</v>
      </c>
      <c r="C15" s="11">
        <f>F15+'附件2—2 2020年晚秋生产计划表 (2)'!D15</f>
        <v>371.74</v>
      </c>
      <c r="D15" s="11">
        <f t="shared" si="0"/>
        <v>900</v>
      </c>
      <c r="E15" s="11">
        <f t="shared" si="1"/>
        <v>90</v>
      </c>
      <c r="F15" s="11">
        <f t="shared" si="2"/>
        <v>33.8</v>
      </c>
      <c r="G15" s="11">
        <v>0</v>
      </c>
      <c r="H15" s="11">
        <v>500</v>
      </c>
      <c r="I15" s="11">
        <v>200</v>
      </c>
      <c r="J15" s="11">
        <v>200</v>
      </c>
      <c r="K15" s="11">
        <f t="shared" si="3"/>
        <v>0</v>
      </c>
      <c r="L15" s="11">
        <f t="shared" si="4"/>
        <v>40</v>
      </c>
      <c r="M15" s="11">
        <f t="shared" si="5"/>
        <v>36</v>
      </c>
      <c r="N15" s="11">
        <f t="shared" si="6"/>
        <v>14</v>
      </c>
      <c r="O15" s="11">
        <f t="shared" si="7"/>
        <v>0</v>
      </c>
      <c r="P15" s="16">
        <f t="shared" si="8"/>
        <v>16</v>
      </c>
      <c r="Q15" s="10">
        <f t="shared" si="9"/>
        <v>10.8</v>
      </c>
      <c r="R15" s="11">
        <f t="shared" si="10"/>
        <v>7</v>
      </c>
    </row>
    <row r="16" spans="1:18" ht="27" customHeight="1">
      <c r="A16" s="29" t="s">
        <v>24</v>
      </c>
      <c r="B16" s="11">
        <f>D16+'附件2—2 2020年晚秋生产计划表 (2)'!B16</f>
        <v>100000</v>
      </c>
      <c r="C16" s="11">
        <f>F16+'附件2—2 2020年晚秋生产计划表 (2)'!D16</f>
        <v>17290</v>
      </c>
      <c r="D16" s="11">
        <f>D7+D8+D9+D10+D11+D12+D13+D14+D15</f>
        <v>25000</v>
      </c>
      <c r="E16" s="11">
        <f aca="true" t="shared" si="11" ref="E16:R16">E7+E8+E9+E10+E11+E12+E13+E14+E15</f>
        <v>3450</v>
      </c>
      <c r="F16" s="11">
        <f t="shared" si="11"/>
        <v>1143</v>
      </c>
      <c r="G16" s="11">
        <f t="shared" si="11"/>
        <v>10000</v>
      </c>
      <c r="H16" s="11">
        <f t="shared" si="11"/>
        <v>10000</v>
      </c>
      <c r="I16" s="11">
        <f t="shared" si="11"/>
        <v>3000</v>
      </c>
      <c r="J16" s="11">
        <f t="shared" si="11"/>
        <v>2000</v>
      </c>
      <c r="K16" s="11">
        <f t="shared" si="3"/>
        <v>1970</v>
      </c>
      <c r="L16" s="11">
        <f t="shared" si="4"/>
        <v>800</v>
      </c>
      <c r="M16" s="11">
        <f t="shared" si="5"/>
        <v>540</v>
      </c>
      <c r="N16" s="11">
        <f t="shared" si="6"/>
        <v>140</v>
      </c>
      <c r="O16" s="11">
        <f t="shared" si="7"/>
        <v>591</v>
      </c>
      <c r="P16" s="11">
        <f t="shared" si="11"/>
        <v>320</v>
      </c>
      <c r="Q16" s="11">
        <f t="shared" si="9"/>
        <v>162</v>
      </c>
      <c r="R16" s="11">
        <f t="shared" si="11"/>
        <v>70</v>
      </c>
    </row>
    <row r="17" spans="1:18" ht="4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4.25">
      <c r="A18" s="14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4.25">
      <c r="A19" s="1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4.25">
      <c r="A20" s="1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4.25">
      <c r="A21" s="1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</sheetData>
  <sheetProtection/>
  <mergeCells count="11">
    <mergeCell ref="A2:R2"/>
    <mergeCell ref="A3:R3"/>
    <mergeCell ref="G4:R4"/>
    <mergeCell ref="G5:J5"/>
    <mergeCell ref="K5:N5"/>
    <mergeCell ref="O5:R5"/>
    <mergeCell ref="A17:R17"/>
    <mergeCell ref="A4:A6"/>
    <mergeCell ref="B4:B6"/>
    <mergeCell ref="C4:C6"/>
    <mergeCell ref="D4:F5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A3" sqref="A3:P3"/>
    </sheetView>
  </sheetViews>
  <sheetFormatPr defaultColWidth="9.00390625" defaultRowHeight="14.25"/>
  <cols>
    <col min="1" max="1" width="8.50390625" style="0" customWidth="1"/>
    <col min="2" max="14" width="7.125" style="0" customWidth="1"/>
    <col min="15" max="15" width="7.625" style="0" customWidth="1"/>
    <col min="16" max="16" width="7.125" style="0" customWidth="1"/>
  </cols>
  <sheetData>
    <row r="1" ht="18.75">
      <c r="A1" s="1" t="s">
        <v>25</v>
      </c>
    </row>
    <row r="2" spans="1:16" ht="27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32.25" customHeight="1">
      <c r="A4" s="5" t="s">
        <v>3</v>
      </c>
      <c r="B4" s="6" t="s">
        <v>27</v>
      </c>
      <c r="C4" s="6"/>
      <c r="D4" s="6"/>
      <c r="E4" s="6" t="s">
        <v>28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32.25" customHeight="1">
      <c r="A5" s="7"/>
      <c r="B5" s="6"/>
      <c r="C5" s="6"/>
      <c r="D5" s="6"/>
      <c r="E5" s="6" t="s">
        <v>8</v>
      </c>
      <c r="F5" s="6"/>
      <c r="G5" s="6"/>
      <c r="H5" s="6"/>
      <c r="I5" s="6" t="s">
        <v>9</v>
      </c>
      <c r="J5" s="6"/>
      <c r="K5" s="6"/>
      <c r="L5" s="6"/>
      <c r="M5" s="6" t="s">
        <v>10</v>
      </c>
      <c r="N5" s="6"/>
      <c r="O5" s="6"/>
      <c r="P5" s="6"/>
    </row>
    <row r="6" spans="1:16" ht="32.25" customHeight="1">
      <c r="A6" s="8"/>
      <c r="B6" s="6" t="s">
        <v>8</v>
      </c>
      <c r="C6" s="6" t="s">
        <v>9</v>
      </c>
      <c r="D6" s="6" t="s">
        <v>10</v>
      </c>
      <c r="E6" s="6" t="s">
        <v>29</v>
      </c>
      <c r="F6" s="6" t="s">
        <v>30</v>
      </c>
      <c r="G6" s="6" t="s">
        <v>31</v>
      </c>
      <c r="H6" s="9" t="s">
        <v>32</v>
      </c>
      <c r="I6" s="6" t="s">
        <v>29</v>
      </c>
      <c r="J6" s="6" t="s">
        <v>30</v>
      </c>
      <c r="K6" s="6" t="s">
        <v>31</v>
      </c>
      <c r="L6" s="9" t="s">
        <v>32</v>
      </c>
      <c r="M6" s="6" t="s">
        <v>29</v>
      </c>
      <c r="N6" s="6" t="s">
        <v>30</v>
      </c>
      <c r="O6" s="6" t="s">
        <v>31</v>
      </c>
      <c r="P6" s="9" t="s">
        <v>32</v>
      </c>
    </row>
    <row r="7" spans="1:16" ht="27" customHeight="1">
      <c r="A7" s="10" t="s">
        <v>15</v>
      </c>
      <c r="B7" s="11">
        <f>F7+H7+G7+E7</f>
        <v>36800</v>
      </c>
      <c r="C7" s="11">
        <f>I7+J7+K7+L7</f>
        <v>38350</v>
      </c>
      <c r="D7" s="11">
        <f>P7+N7+O7+M7</f>
        <v>7601.8</v>
      </c>
      <c r="E7" s="11">
        <v>0</v>
      </c>
      <c r="F7" s="11">
        <v>10000</v>
      </c>
      <c r="G7" s="11">
        <v>25000</v>
      </c>
      <c r="H7" s="11">
        <v>1800</v>
      </c>
      <c r="I7" s="11">
        <f>E7*3600/1000</f>
        <v>0</v>
      </c>
      <c r="J7" s="11">
        <f>F7*1200/1000</f>
        <v>12000</v>
      </c>
      <c r="K7" s="11">
        <f>G7*1000/1000</f>
        <v>25000</v>
      </c>
      <c r="L7" s="11">
        <f>H7*750/1000</f>
        <v>1350</v>
      </c>
      <c r="M7" s="11">
        <f>I7*1000/10000</f>
        <v>0</v>
      </c>
      <c r="N7" s="11">
        <f>J7*2174/10000</f>
        <v>2608.8</v>
      </c>
      <c r="O7" s="11">
        <f aca="true" t="shared" si="0" ref="O7:O16">K7*1900/10000</f>
        <v>4750</v>
      </c>
      <c r="P7" s="16">
        <f aca="true" t="shared" si="1" ref="P7:P15">L7*1800/10000</f>
        <v>243</v>
      </c>
    </row>
    <row r="8" spans="1:16" ht="27" customHeight="1">
      <c r="A8" s="10" t="s">
        <v>16</v>
      </c>
      <c r="B8" s="11">
        <f aca="true" t="shared" si="2" ref="B8:B16">F8+H8+G8+E8</f>
        <v>11600</v>
      </c>
      <c r="C8" s="11">
        <f aca="true" t="shared" si="3" ref="C8:C15">I8+J8+K8+L8</f>
        <v>12175</v>
      </c>
      <c r="D8" s="11">
        <f aca="true" t="shared" si="4" ref="D8:D15">P8+N8+O8+M8</f>
        <v>2451.46</v>
      </c>
      <c r="E8" s="11">
        <v>0</v>
      </c>
      <c r="F8" s="11">
        <v>4500</v>
      </c>
      <c r="G8" s="11">
        <v>5800</v>
      </c>
      <c r="H8" s="11">
        <v>1300</v>
      </c>
      <c r="I8" s="11">
        <f aca="true" t="shared" si="5" ref="I8:I15">E8*3600/1000</f>
        <v>0</v>
      </c>
      <c r="J8" s="11">
        <f aca="true" t="shared" si="6" ref="J8:J16">F8*1200/1000</f>
        <v>5400</v>
      </c>
      <c r="K8" s="11">
        <f aca="true" t="shared" si="7" ref="K8:K15">G8*1000/1000</f>
        <v>5800</v>
      </c>
      <c r="L8" s="11">
        <f aca="true" t="shared" si="8" ref="L8:L15">H8*750/1000</f>
        <v>975</v>
      </c>
      <c r="M8" s="11">
        <f aca="true" t="shared" si="9" ref="M8:M15">I8*1000/10000</f>
        <v>0</v>
      </c>
      <c r="N8" s="11">
        <f aca="true" t="shared" si="10" ref="N8:N15">J8*2174/10000</f>
        <v>1173.96</v>
      </c>
      <c r="O8" s="11">
        <f t="shared" si="0"/>
        <v>1102</v>
      </c>
      <c r="P8" s="16">
        <f t="shared" si="1"/>
        <v>175.5</v>
      </c>
    </row>
    <row r="9" spans="1:16" ht="27" customHeight="1">
      <c r="A9" s="10" t="s">
        <v>17</v>
      </c>
      <c r="B9" s="11">
        <f t="shared" si="2"/>
        <v>4600</v>
      </c>
      <c r="C9" s="11">
        <f t="shared" si="3"/>
        <v>6150</v>
      </c>
      <c r="D9" s="11">
        <f t="shared" si="4"/>
        <v>1067.76</v>
      </c>
      <c r="E9" s="11">
        <v>500</v>
      </c>
      <c r="F9" s="11">
        <v>2000</v>
      </c>
      <c r="G9" s="11">
        <v>1500</v>
      </c>
      <c r="H9" s="11">
        <v>600</v>
      </c>
      <c r="I9" s="11">
        <f t="shared" si="5"/>
        <v>1800</v>
      </c>
      <c r="J9" s="11">
        <f t="shared" si="6"/>
        <v>2400</v>
      </c>
      <c r="K9" s="11">
        <f t="shared" si="7"/>
        <v>1500</v>
      </c>
      <c r="L9" s="11">
        <f t="shared" si="8"/>
        <v>450</v>
      </c>
      <c r="M9" s="11">
        <f t="shared" si="9"/>
        <v>180</v>
      </c>
      <c r="N9" s="11">
        <f t="shared" si="10"/>
        <v>521.76</v>
      </c>
      <c r="O9" s="11">
        <f t="shared" si="0"/>
        <v>285</v>
      </c>
      <c r="P9" s="16">
        <f t="shared" si="1"/>
        <v>81</v>
      </c>
    </row>
    <row r="10" spans="1:16" ht="27" customHeight="1">
      <c r="A10" s="10" t="s">
        <v>18</v>
      </c>
      <c r="B10" s="11">
        <f t="shared" si="2"/>
        <v>7700</v>
      </c>
      <c r="C10" s="11">
        <f t="shared" si="3"/>
        <v>10575</v>
      </c>
      <c r="D10" s="11">
        <f t="shared" si="4"/>
        <v>1760.7</v>
      </c>
      <c r="E10" s="11">
        <v>1000</v>
      </c>
      <c r="F10" s="11">
        <v>2500</v>
      </c>
      <c r="G10" s="11">
        <v>3300</v>
      </c>
      <c r="H10" s="11">
        <v>900</v>
      </c>
      <c r="I10" s="11">
        <f t="shared" si="5"/>
        <v>3600</v>
      </c>
      <c r="J10" s="11">
        <f t="shared" si="6"/>
        <v>3000</v>
      </c>
      <c r="K10" s="11">
        <f t="shared" si="7"/>
        <v>3300</v>
      </c>
      <c r="L10" s="11">
        <f t="shared" si="8"/>
        <v>675</v>
      </c>
      <c r="M10" s="11">
        <f t="shared" si="9"/>
        <v>360</v>
      </c>
      <c r="N10" s="11">
        <f t="shared" si="10"/>
        <v>652.2</v>
      </c>
      <c r="O10" s="11">
        <f t="shared" si="0"/>
        <v>627</v>
      </c>
      <c r="P10" s="16">
        <f t="shared" si="1"/>
        <v>121.5</v>
      </c>
    </row>
    <row r="11" spans="1:16" ht="27" customHeight="1">
      <c r="A11" s="10" t="s">
        <v>19</v>
      </c>
      <c r="B11" s="11">
        <f t="shared" si="2"/>
        <v>3600</v>
      </c>
      <c r="C11" s="11">
        <f t="shared" si="3"/>
        <v>5095</v>
      </c>
      <c r="D11" s="11">
        <f t="shared" si="4"/>
        <v>854.908</v>
      </c>
      <c r="E11" s="11">
        <v>500</v>
      </c>
      <c r="F11" s="11">
        <v>1600</v>
      </c>
      <c r="G11" s="11">
        <v>1000</v>
      </c>
      <c r="H11" s="11">
        <v>500</v>
      </c>
      <c r="I11" s="11">
        <f t="shared" si="5"/>
        <v>1800</v>
      </c>
      <c r="J11" s="11">
        <f t="shared" si="6"/>
        <v>1920</v>
      </c>
      <c r="K11" s="11">
        <f t="shared" si="7"/>
        <v>1000</v>
      </c>
      <c r="L11" s="11">
        <f t="shared" si="8"/>
        <v>375</v>
      </c>
      <c r="M11" s="11">
        <f t="shared" si="9"/>
        <v>180</v>
      </c>
      <c r="N11" s="11">
        <f t="shared" si="10"/>
        <v>417.408</v>
      </c>
      <c r="O11" s="11">
        <f t="shared" si="0"/>
        <v>190</v>
      </c>
      <c r="P11" s="16">
        <f t="shared" si="1"/>
        <v>67.5</v>
      </c>
    </row>
    <row r="12" spans="1:16" ht="27" customHeight="1">
      <c r="A12" s="10" t="s">
        <v>20</v>
      </c>
      <c r="B12" s="11">
        <f t="shared" si="2"/>
        <v>6100</v>
      </c>
      <c r="C12" s="11">
        <f t="shared" si="3"/>
        <v>8170</v>
      </c>
      <c r="D12" s="11">
        <f t="shared" si="4"/>
        <v>1400.2</v>
      </c>
      <c r="E12" s="11">
        <v>700</v>
      </c>
      <c r="F12" s="11">
        <v>2500</v>
      </c>
      <c r="G12" s="11">
        <v>1900</v>
      </c>
      <c r="H12" s="11">
        <v>1000</v>
      </c>
      <c r="I12" s="11">
        <f t="shared" si="5"/>
        <v>2520</v>
      </c>
      <c r="J12" s="11">
        <f t="shared" si="6"/>
        <v>3000</v>
      </c>
      <c r="K12" s="11">
        <f t="shared" si="7"/>
        <v>1900</v>
      </c>
      <c r="L12" s="11">
        <f t="shared" si="8"/>
        <v>750</v>
      </c>
      <c r="M12" s="11">
        <f t="shared" si="9"/>
        <v>252</v>
      </c>
      <c r="N12" s="11">
        <f t="shared" si="10"/>
        <v>652.2</v>
      </c>
      <c r="O12" s="11">
        <f t="shared" si="0"/>
        <v>361</v>
      </c>
      <c r="P12" s="16">
        <f t="shared" si="1"/>
        <v>135</v>
      </c>
    </row>
    <row r="13" spans="1:16" ht="27" customHeight="1">
      <c r="A13" s="10" t="s">
        <v>21</v>
      </c>
      <c r="B13" s="11">
        <f t="shared" si="2"/>
        <v>1700</v>
      </c>
      <c r="C13" s="11">
        <f t="shared" si="3"/>
        <v>2045</v>
      </c>
      <c r="D13" s="11">
        <f t="shared" si="4"/>
        <v>380.204</v>
      </c>
      <c r="E13" s="11">
        <v>100</v>
      </c>
      <c r="F13" s="11">
        <v>800</v>
      </c>
      <c r="G13" s="11">
        <v>500</v>
      </c>
      <c r="H13" s="11">
        <v>300</v>
      </c>
      <c r="I13" s="11">
        <f t="shared" si="5"/>
        <v>360</v>
      </c>
      <c r="J13" s="11">
        <f t="shared" si="6"/>
        <v>960</v>
      </c>
      <c r="K13" s="11">
        <f t="shared" si="7"/>
        <v>500</v>
      </c>
      <c r="L13" s="11">
        <f t="shared" si="8"/>
        <v>225</v>
      </c>
      <c r="M13" s="11">
        <f t="shared" si="9"/>
        <v>36</v>
      </c>
      <c r="N13" s="11">
        <f t="shared" si="10"/>
        <v>208.704</v>
      </c>
      <c r="O13" s="11">
        <f t="shared" si="0"/>
        <v>95</v>
      </c>
      <c r="P13" s="16">
        <f t="shared" si="1"/>
        <v>40.5</v>
      </c>
    </row>
    <row r="14" spans="1:16" ht="27" customHeight="1">
      <c r="A14" s="10" t="s">
        <v>22</v>
      </c>
      <c r="B14" s="11">
        <f t="shared" si="2"/>
        <v>1400</v>
      </c>
      <c r="C14" s="11">
        <f t="shared" si="3"/>
        <v>1445</v>
      </c>
      <c r="D14" s="11">
        <f t="shared" si="4"/>
        <v>292.028</v>
      </c>
      <c r="E14" s="11">
        <v>0</v>
      </c>
      <c r="F14" s="11">
        <v>600</v>
      </c>
      <c r="G14" s="11">
        <v>500</v>
      </c>
      <c r="H14" s="11">
        <v>300</v>
      </c>
      <c r="I14" s="11">
        <f t="shared" si="5"/>
        <v>0</v>
      </c>
      <c r="J14" s="11">
        <f t="shared" si="6"/>
        <v>720</v>
      </c>
      <c r="K14" s="11">
        <f t="shared" si="7"/>
        <v>500</v>
      </c>
      <c r="L14" s="11">
        <f t="shared" si="8"/>
        <v>225</v>
      </c>
      <c r="M14" s="11">
        <f t="shared" si="9"/>
        <v>0</v>
      </c>
      <c r="N14" s="11">
        <f t="shared" si="10"/>
        <v>156.528</v>
      </c>
      <c r="O14" s="11">
        <f t="shared" si="0"/>
        <v>95</v>
      </c>
      <c r="P14" s="16">
        <f t="shared" si="1"/>
        <v>40.5</v>
      </c>
    </row>
    <row r="15" spans="1:16" ht="27" customHeight="1">
      <c r="A15" s="10" t="s">
        <v>23</v>
      </c>
      <c r="B15" s="11">
        <f t="shared" si="2"/>
        <v>1500</v>
      </c>
      <c r="C15" s="11">
        <f t="shared" si="3"/>
        <v>2045</v>
      </c>
      <c r="D15" s="11">
        <f t="shared" si="4"/>
        <v>337.94</v>
      </c>
      <c r="E15" s="11">
        <v>200</v>
      </c>
      <c r="F15" s="11">
        <v>500</v>
      </c>
      <c r="G15" s="11">
        <v>500</v>
      </c>
      <c r="H15" s="11">
        <v>300</v>
      </c>
      <c r="I15" s="11">
        <f t="shared" si="5"/>
        <v>720</v>
      </c>
      <c r="J15" s="11">
        <f t="shared" si="6"/>
        <v>600</v>
      </c>
      <c r="K15" s="11">
        <f t="shared" si="7"/>
        <v>500</v>
      </c>
      <c r="L15" s="11">
        <f t="shared" si="8"/>
        <v>225</v>
      </c>
      <c r="M15" s="11">
        <f t="shared" si="9"/>
        <v>72</v>
      </c>
      <c r="N15" s="11">
        <f t="shared" si="10"/>
        <v>130.44</v>
      </c>
      <c r="O15" s="11">
        <f t="shared" si="0"/>
        <v>95</v>
      </c>
      <c r="P15" s="16">
        <f t="shared" si="1"/>
        <v>40.5</v>
      </c>
    </row>
    <row r="16" spans="1:16" ht="27" customHeight="1">
      <c r="A16" s="12" t="s">
        <v>24</v>
      </c>
      <c r="B16" s="11">
        <f t="shared" si="2"/>
        <v>75000</v>
      </c>
      <c r="C16" s="11">
        <f aca="true" t="shared" si="11" ref="C16:P16">SUM(C7:C15)</f>
        <v>86050</v>
      </c>
      <c r="D16" s="11">
        <f t="shared" si="11"/>
        <v>16147.000000000002</v>
      </c>
      <c r="E16" s="11">
        <f t="shared" si="11"/>
        <v>3000</v>
      </c>
      <c r="F16" s="11">
        <f t="shared" si="11"/>
        <v>25000</v>
      </c>
      <c r="G16" s="11">
        <f t="shared" si="11"/>
        <v>40000</v>
      </c>
      <c r="H16" s="11">
        <f t="shared" si="11"/>
        <v>7000</v>
      </c>
      <c r="I16" s="11">
        <f t="shared" si="11"/>
        <v>10800</v>
      </c>
      <c r="J16" s="11">
        <f t="shared" si="6"/>
        <v>30000</v>
      </c>
      <c r="K16" s="11">
        <f t="shared" si="11"/>
        <v>40000</v>
      </c>
      <c r="L16" s="11">
        <f t="shared" si="11"/>
        <v>5250</v>
      </c>
      <c r="M16" s="11">
        <f t="shared" si="11"/>
        <v>1080</v>
      </c>
      <c r="N16" s="11">
        <f t="shared" si="11"/>
        <v>6522</v>
      </c>
      <c r="O16" s="11">
        <f t="shared" si="0"/>
        <v>7600</v>
      </c>
      <c r="P16" s="11">
        <f>SUM(P7:P15)</f>
        <v>945</v>
      </c>
    </row>
    <row r="17" spans="1:16" ht="4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5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7"/>
    </row>
    <row r="19" spans="1:16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7"/>
    </row>
    <row r="20" spans="1:16" ht="15.7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7"/>
    </row>
    <row r="21" spans="1:16" ht="15.7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"/>
    </row>
  </sheetData>
  <sheetProtection/>
  <mergeCells count="9">
    <mergeCell ref="A2:P2"/>
    <mergeCell ref="A3:P3"/>
    <mergeCell ref="E4:P4"/>
    <mergeCell ref="E5:H5"/>
    <mergeCell ref="I5:L5"/>
    <mergeCell ref="M5:P5"/>
    <mergeCell ref="A17:P17"/>
    <mergeCell ref="A4:A6"/>
    <mergeCell ref="B4:D5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罗中元（股长）</dc:creator>
  <cp:keywords/>
  <dc:description/>
  <cp:lastModifiedBy>Administrator</cp:lastModifiedBy>
  <cp:lastPrinted>2018-08-13T07:58:27Z</cp:lastPrinted>
  <dcterms:created xsi:type="dcterms:W3CDTF">2015-02-05T08:27:40Z</dcterms:created>
  <dcterms:modified xsi:type="dcterms:W3CDTF">2020-03-03T10:22:17Z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