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00" tabRatio="812" activeTab="1"/>
  </bookViews>
  <sheets>
    <sheet name="1.县级项目库" sheetId="1" r:id="rId1"/>
    <sheet name="2.村级实工图定稿)" sheetId="2" r:id="rId2"/>
  </sheets>
  <externalReferences>
    <externalReference r:id="rId5"/>
  </externalReferences>
  <definedNames>
    <definedName name="_xlnm.Print_Titles" localSheetId="0">'1.县级项目库'!$4:$6</definedName>
    <definedName name="_xlnm.Print_Titles" localSheetId="1">'2.村级实工图定稿)'!$4:$6</definedName>
    <definedName name="_xlnm._FilterDatabase" localSheetId="1" hidden="1">'2.村级实工图定稿)'!$AF$1:$AF$624</definedName>
  </definedNames>
  <calcPr fullCalcOnLoad="1"/>
</workbook>
</file>

<file path=xl/sharedStrings.xml><?xml version="1.0" encoding="utf-8"?>
<sst xmlns="http://schemas.openxmlformats.org/spreadsheetml/2006/main" count="3988" uniqueCount="1144">
  <si>
    <t>附1</t>
  </si>
  <si>
    <t>姚安县精准脱贫攻坚三年实施方案（2018－2020年）县级“项目库”清单</t>
  </si>
  <si>
    <r>
      <t xml:space="preserve">填报单位：姚安县扶贫开发领导小组办公室  </t>
    </r>
    <r>
      <rPr>
        <b/>
        <sz val="10"/>
        <color indexed="8"/>
        <rFont val="Times New Roman"/>
        <family val="1"/>
      </rPr>
      <t xml:space="preserve">          </t>
    </r>
  </si>
  <si>
    <r>
      <t xml:space="preserve">       </t>
    </r>
    <r>
      <rPr>
        <b/>
        <sz val="10"/>
        <color indexed="63"/>
        <rFont val="宋体"/>
        <family val="0"/>
      </rPr>
      <t>分管副书记：</t>
    </r>
    <r>
      <rPr>
        <b/>
        <sz val="10"/>
        <color indexed="63"/>
        <rFont val="Times New Roman"/>
        <family val="1"/>
      </rPr>
      <t xml:space="preserve">                                             </t>
    </r>
    <r>
      <rPr>
        <b/>
        <sz val="10"/>
        <color indexed="63"/>
        <rFont val="宋体"/>
        <family val="0"/>
      </rPr>
      <t>分管副县市长</t>
    </r>
    <r>
      <rPr>
        <b/>
        <sz val="10"/>
        <color indexed="63"/>
        <rFont val="Times New Roman"/>
        <family val="1"/>
      </rPr>
      <t xml:space="preserve"> </t>
    </r>
    <r>
      <rPr>
        <b/>
        <sz val="10"/>
        <color indexed="63"/>
        <rFont val="宋体"/>
        <family val="0"/>
      </rPr>
      <t>：</t>
    </r>
    <r>
      <rPr>
        <b/>
        <sz val="10"/>
        <color indexed="63"/>
        <rFont val="Times New Roman"/>
        <family val="1"/>
      </rPr>
      <t xml:space="preserve">                                        </t>
    </r>
    <r>
      <rPr>
        <b/>
        <sz val="10"/>
        <color indexed="63"/>
        <rFont val="宋体"/>
        <family val="0"/>
      </rPr>
      <t>填表人：</t>
    </r>
    <r>
      <rPr>
        <b/>
        <sz val="10"/>
        <color indexed="63"/>
        <rFont val="Times New Roman"/>
        <family val="1"/>
      </rPr>
      <t xml:space="preserve">                                </t>
    </r>
    <r>
      <rPr>
        <b/>
        <sz val="10"/>
        <color indexed="63"/>
        <rFont val="宋体"/>
        <family val="0"/>
      </rPr>
      <t>电话；</t>
    </r>
    <r>
      <rPr>
        <b/>
        <sz val="10"/>
        <color indexed="63"/>
        <rFont val="Times New Roman"/>
        <family val="1"/>
      </rPr>
      <t xml:space="preserve">                     </t>
    </r>
    <r>
      <rPr>
        <b/>
        <sz val="10"/>
        <color indexed="63"/>
        <rFont val="宋体"/>
        <family val="0"/>
      </rPr>
      <t>单位；万元</t>
    </r>
  </si>
  <si>
    <t>大苴</t>
  </si>
  <si>
    <t>序号</t>
  </si>
  <si>
    <t>项目类别及名称</t>
  </si>
  <si>
    <t>建设性质</t>
  </si>
  <si>
    <t>单位</t>
  </si>
  <si>
    <t>规模</t>
  </si>
  <si>
    <t>主要建设内容及补助标准</t>
  </si>
  <si>
    <t>资金投入规模</t>
  </si>
  <si>
    <t>入户项目/公益共享</t>
  </si>
  <si>
    <t>贫困人口直接受益</t>
  </si>
  <si>
    <t xml:space="preserve">牵头单位                                  </t>
  </si>
  <si>
    <t>小  计</t>
  </si>
  <si>
    <t>分年度投入</t>
  </si>
  <si>
    <t>户数</t>
  </si>
  <si>
    <t>人数</t>
  </si>
  <si>
    <t>2018年</t>
  </si>
  <si>
    <t>2019年</t>
  </si>
  <si>
    <t>2020年</t>
  </si>
  <si>
    <t>合  计</t>
  </si>
  <si>
    <t>—</t>
  </si>
  <si>
    <t>入户项目</t>
  </si>
  <si>
    <t>一、易地扶贫搬迁工程</t>
  </si>
  <si>
    <t>（一）安置住房建设</t>
  </si>
  <si>
    <t>新建</t>
  </si>
  <si>
    <t>户</t>
  </si>
  <si>
    <t>（二）配套设施建设</t>
  </si>
  <si>
    <t>项</t>
  </si>
  <si>
    <t>公益共享</t>
  </si>
  <si>
    <t>二、产业就业扶贫工程</t>
  </si>
  <si>
    <t>姚安县2018-2020年扶持村级集体发展项目7个，蔬菜产业园项目建设1个，其中建设蔬菜大棚34.5亩，花卉10亩，育苗大棚2.88亩，机井1眼，冷库1个，新建果蔬大棚147.06亩等；2019年建设蔬菜大棚基地及配套设施；高原特色产业建设项目和绿色蔬菜试验大棚建设（二期）项目共计310亩；果蔬种植合作社1个，共计810亩，建设软仔石榴基地1个；全县培育新型农业经营带头人100人玉米高产2万亩，水稻高产2万亩，粮食高产6万亩，冬农晚秋生产开发共计10万亩，全县范围内建设5个国家级病虫害疫情田间监测点；2018年扶持村级集体发展项目7个，蔬菜产业园项目建设1个，其中建设蔬菜大棚34.5亩，花卉10亩，育苗大棚2.88亩，机井1眼，冷库1个，新建果蔬大棚147.06亩等；2019年建设蔬菜大棚基地及配套设施；高原特色产业建设项目和绿色蔬菜试验大棚建设（二期）项目共计350亩；2018年果蔬种植合作社1个，共计810亩，建设软仔石榴基地1个；全县培育新型农业经营带头人100人玉米高产2万亩，水稻高产2万亩，粮食高产6万亩，冬农晚秋生产开发共计10万亩，全县范围内建设5个国家级病虫害疫情田间监测点。大白者乐村委会凹子田新建大棚2600平方米，投资2000万元，围绕“五有”即有水，有路、有电、有生产配套设施、有废弃物处理池的要求，在栋川、光禄、弥兴、太平四个镇建设5000亩露地绿色农产品生产基地。其中，栋川镇2000亩，太平镇500亩，光禄镇1500亩，弥兴镇1000亩。项目分2年实施，2019年投资1000万元，建设2500亩，其中：在光禄镇光禄社区饮光石箐建设1000亩花卉基地；在太平镇建设500亩绿色农产品 基地；栋川镇建设1000亩绿色农产品基地。2020年投资1000万元，建设2500亩，其中：在光禄镇建设500亩绿色农产品基地，栋川镇1000亩绿色农产品基地，弥兴镇1000亩绿色农产品基地。投资100万元对连厂村委会现有的蔬菜生产大棚基进行二期建设，建设生产道路900米，建设水、电、排灌设施、挡墙等生产配套设施。建设单体钢架蔬菜大棚50亩，4万元/亩。魔芋种苗繁育基地建设50亩，6260元/亩</t>
  </si>
  <si>
    <t>（一）发展特色种植业</t>
  </si>
  <si>
    <t>新建/扩改建</t>
  </si>
  <si>
    <t>万亩</t>
  </si>
  <si>
    <t>姚安县2018-2020年扶持村级集体发展项目7个，蔬菜产业园项目建设1个，其中建设蔬菜大棚34.5亩，花卉10亩，育苗大棚2.88亩，机井1眼，冷库1个，新建果蔬大棚147.06亩等；2019年建设蔬菜大棚基地及配套设施；高原特色产业建设项目和绿色蔬菜试验大棚建设（二期）项目共计310亩；果蔬种植合作社1个，共计810亩，建设软仔石榴基地1个；全县培育新型农业经营带头人100人玉米高产2万亩，水稻高产2万亩，粮食高产6万亩，冬农晚秋生产开发共计10万亩，全县范围内建设5个国家级病虫害疫情田间监测点。姚安县计划总投资100万元，2018年投资20万元购买20万头份猪瘟和高致病性蓝耳病疫苗用于生猪秋季“两病防控”；2019年和2020年投资80万元，分别购买40万头份猪瘟和高致病性蓝耳病疫苗用于生猪春秋两季“两病”防控，确保全县生猪养殖健康、稳定和持续发展.对全县能繁母牛存栏10头以上的养殖户每年新增犊牛进行补贴，每头补助500元。对2018年-2020年内新建、建设面积100平方米以上且肉牛存栏20头以上的肉牛养殖户，对新建的标准化牛舍每平方米补助200元。内进行养殖场粪污配套设施改造，新建储粪棚（池）、污水暂存池、且新建的储粪棚（池）、污水暂存池达到养殖场饲养量设计容积并完善建设雨污分离设施的养殖场和养殖专业户进行补贴， 新建储粪棚（池）、污水暂存池、每立方米补助200元。大白者乐村委会凹子田新建大棚2600平方米投资2000万元，按照2000元/亩的投资标准，围绕“五有”即有水，有路、有电、有生产配套设施、有废弃物处理池的要求，在栋川、光禄、弥兴、太平四个镇建设10000亩露地绿色农产品生产基地。其中，栋川镇5000亩，太平镇1000亩，光禄镇3000亩，弥兴镇1000亩。投资100万元对连厂村委会现有的蔬菜生产大棚基进行二期建设，建设生产道路900米，建设水、电、排灌设施、挡墙等生产配套设施。建设单体钢架蔬菜大棚50亩，4万元/亩。魔芋种苗繁育基地建设50亩，6260元/亩</t>
  </si>
  <si>
    <t>农业</t>
  </si>
  <si>
    <t>1.经济作物种植</t>
  </si>
  <si>
    <r>
      <t>姚安县</t>
    </r>
    <r>
      <rPr>
        <sz val="10"/>
        <color indexed="8"/>
        <rFont val="Times New Roman"/>
        <family val="1"/>
      </rPr>
      <t>2018</t>
    </r>
    <r>
      <rPr>
        <sz val="10"/>
        <color indexed="63"/>
        <rFont val="宋体"/>
        <family val="0"/>
      </rPr>
      <t>年扶持村级集体发展项目</t>
    </r>
    <r>
      <rPr>
        <sz val="10"/>
        <color indexed="8"/>
        <rFont val="Times New Roman"/>
        <family val="1"/>
      </rPr>
      <t>7</t>
    </r>
    <r>
      <rPr>
        <sz val="10"/>
        <color indexed="63"/>
        <rFont val="宋体"/>
        <family val="0"/>
      </rPr>
      <t>个，蔬菜产业园项目建设1个，其中建设蔬菜大棚34.5亩，花卉10亩，育苗大棚2.88亩，机井1眼，冷库1个，新建果蔬大棚147.06亩等；2019年建设蔬菜大棚基地及配套设施；高原特色产业建设项目和绿色蔬菜试验大棚建设（二期）项目共计350亩。大白者乐村委会凹子田新建大棚2600平方米投资2000万元；投资2000万元，围绕“五有”即有水，有路、有电、有生产配套设施、有废弃物处理池的要求，在栋川、光禄、弥兴、太平四个镇建设5000亩露地绿色农产品生产基地。其中，栋川镇2000亩，太平镇500亩，光禄镇1500亩，弥兴镇1000亩。项目分2年实施，2019年投资1000万元，建设2500亩，其中：在光禄镇光禄社区饮光石箐建设1000亩花卉基地；在太平镇建设500亩绿色农产品 基地；栋川镇建设1000亩绿色农产品基地。2020年投资1000万元，建设2500亩，其中：在光禄镇建设500亩绿色农产品基地，栋川镇1000亩绿色农产品基地，弥兴镇1000亩绿色农产品基地；投资100万元对连厂村委会现有的蔬菜生产大棚基进行二期建设，建设生产道路900米，建设水、电、排灌设施、挡墙等生产配套设施。建设单体钢架蔬菜大棚50亩，4万元/亩。魔芋种苗繁育基地建设50亩，6260元/亩</t>
    </r>
  </si>
  <si>
    <t>财政局、林业局、扶贫办</t>
  </si>
  <si>
    <t>2.经济林果种植</t>
  </si>
  <si>
    <r>
      <t>姚安县</t>
    </r>
    <r>
      <rPr>
        <sz val="10"/>
        <color indexed="63"/>
        <rFont val="Times New Roman"/>
        <family val="1"/>
      </rPr>
      <t>2018</t>
    </r>
    <r>
      <rPr>
        <sz val="10"/>
        <color indexed="63"/>
        <rFont val="宋体"/>
        <family val="0"/>
      </rPr>
      <t>年果蔬种植合作社</t>
    </r>
    <r>
      <rPr>
        <sz val="10"/>
        <color indexed="63"/>
        <rFont val="Times New Roman"/>
        <family val="1"/>
      </rPr>
      <t>1</t>
    </r>
    <r>
      <rPr>
        <sz val="10"/>
        <color indexed="63"/>
        <rFont val="宋体"/>
        <family val="0"/>
      </rPr>
      <t>个，共计</t>
    </r>
    <r>
      <rPr>
        <sz val="10"/>
        <color indexed="63"/>
        <rFont val="Times New Roman"/>
        <family val="1"/>
      </rPr>
      <t>810</t>
    </r>
    <r>
      <rPr>
        <sz val="10"/>
        <color indexed="63"/>
        <rFont val="宋体"/>
        <family val="0"/>
      </rPr>
      <t>亩，建设软仔石榴基地</t>
    </r>
    <r>
      <rPr>
        <sz val="10"/>
        <color indexed="63"/>
        <rFont val="Times New Roman"/>
        <family val="1"/>
      </rPr>
      <t>1</t>
    </r>
    <r>
      <rPr>
        <sz val="10"/>
        <color indexed="63"/>
        <rFont val="宋体"/>
        <family val="0"/>
      </rPr>
      <t>个。</t>
    </r>
  </si>
  <si>
    <t>扶贫</t>
  </si>
  <si>
    <t>3.中草药材种植</t>
  </si>
  <si>
    <t>4.其他作物种植</t>
  </si>
  <si>
    <t>姚安县全县培育新型农业经营带头人100人玉米高产2万亩，水稻高产2万亩，粮食高产6万亩，冬农晚秋生产开发共计10万亩，全县范围内建设5个国家级病虫害疫情田间监测点</t>
  </si>
  <si>
    <t>（二）发展特色养殖业</t>
  </si>
  <si>
    <t>姚安县计划总投资100万元，2018年投资20万元购买20万头份猪瘟和高致病性蓝耳病疫苗用于生猪秋季“两病防控”；2019年和2020年投资80万元，分别购买40万头份猪瘟和高致病性蓝耳病疫苗用于生猪春秋两季“两病”防控，确保全县生猪养殖健康、稳定和持续发展.对全县能繁母牛存栏10头以上的养殖户每年新增犊牛进行补贴，每头补助500元。对2018年-2020年内新建、建设面积100平方米以上且肉牛存栏20头以上的肉牛养殖户，对新建的标准化牛舍每平方米补助200元。内进行养殖场粪污配套设施改造，新建储粪棚（池）、污水暂存池、且新建的储粪棚（池）、污水暂存池达到养殖场饲养量设计容积并完善建设雨污分离设施的养殖场和养殖专业户进行补贴， 新建储粪棚（池）、污水暂存池、每立方米补助200元。</t>
  </si>
  <si>
    <t>1.养猪</t>
  </si>
  <si>
    <t>头</t>
  </si>
  <si>
    <t>100万头份</t>
  </si>
  <si>
    <t>该项目计划总投资100万元，2018年投资20万元购买20万头份猪瘟和高致病性蓝耳病疫苗用于生猪秋季“两病防控”；2019年和2020年投资80万元，分别购买40万头份猪瘟和高致病性蓝耳病疫苗用于生猪春秋两季“两病”防控，确保全县生猪养殖健康、稳定和持续发展.</t>
  </si>
  <si>
    <t>2.养牛</t>
  </si>
  <si>
    <t>个</t>
  </si>
  <si>
    <t>对全县能繁母牛存栏10头以上的养殖户每年新增犊牛进行补贴，每头补助500元</t>
  </si>
  <si>
    <t>财政局</t>
  </si>
  <si>
    <t>3.养羊</t>
  </si>
  <si>
    <t>对2018年-2020年内新建、建设面积100平方米以上且肉牛存栏20头以上的肉牛养殖户，对新建的标准化牛舍每平方米补助200元。</t>
  </si>
  <si>
    <t>4.养禽</t>
  </si>
  <si>
    <t>只/羽</t>
  </si>
  <si>
    <t>对2018年-2019年内进行养殖场粪污配套设施改造，新建储粪棚（池）、污水暂存池、且新建的储粪棚（池）、污水暂存池达到养殖场饲养量设计容积并完善建设雨污分离设施的养殖场和养殖专业户进行补贴， 新建储粪棚（池）、污水暂存池、每立方米补助200元。</t>
  </si>
  <si>
    <t>5.水产养殖</t>
  </si>
  <si>
    <t>6.其他养殖</t>
  </si>
  <si>
    <t>亩</t>
  </si>
  <si>
    <t>大河口乡特色马鹿厂建设项目</t>
  </si>
  <si>
    <t>（三）创新产业发展模式</t>
  </si>
  <si>
    <t>姚安县产业展模式52个，其中服务业1个，集体经济1个，乡村旅游1个，光伏扶贫45个2721千瓦，电商扶贫9个，资产收益扶贫3个;全省转移就业培训6450人。</t>
  </si>
  <si>
    <t>1.农产品加工储运服务业</t>
  </si>
  <si>
    <t>组建果蔬加工合作社一个；三木农村客运站旁建设冷库100平方米，厂房160平方米，烘干设备，包装设备，办公室60平方米。</t>
  </si>
  <si>
    <t>2.村级集体经济组织</t>
  </si>
  <si>
    <t>姚安县大棚建设30亩，大棚变压器一台，大棚压力池一个150平方米。肉牛养殖基地缺口资金，肉驴养殖基地缺口资金。</t>
  </si>
  <si>
    <t>3.发展乡村旅游</t>
  </si>
  <si>
    <t>姚安县光禄镇班刘村委会新建冬桃庄园建设</t>
  </si>
  <si>
    <t>4.发展扶贫车间</t>
  </si>
  <si>
    <t>(此项如有卡户参与，户表上填写)</t>
  </si>
  <si>
    <t>5.光伏扶贫</t>
  </si>
  <si>
    <t>姚安县全县45个光伏扶贫点站，2018年光伏扶贫45个，7500/kw,共2721千瓦。</t>
  </si>
  <si>
    <t>发改</t>
  </si>
  <si>
    <t>6.电商扶贫</t>
  </si>
  <si>
    <t>姚安县打造线下农副产品生产或加工基地1个，建设乡、村级电商服务站点1个。</t>
  </si>
  <si>
    <t>供销</t>
  </si>
  <si>
    <t>7.资产收益扶贫</t>
  </si>
  <si>
    <t>姚安县小额信贷贴息和风险金，统计监测经费，项目管理费等。</t>
  </si>
  <si>
    <t>（四）转移就业</t>
  </si>
  <si>
    <t>人次</t>
  </si>
  <si>
    <t>姚安县省外转移就业2018-2020年1800人，省内县外就业3600人，县内转移就业900人，县内城乡公益岗位就业450人，共计6450人。</t>
  </si>
  <si>
    <t>人社</t>
  </si>
  <si>
    <t>1.省外转移就业</t>
  </si>
  <si>
    <t>2018—2020年全县县外转移就业1800人。</t>
  </si>
  <si>
    <t>2.省内县外就业</t>
  </si>
  <si>
    <t>2018-2020年全县省内转移就业3600人。</t>
  </si>
  <si>
    <t>3.县内转移就业</t>
  </si>
  <si>
    <t>2018-2020年全县转移就业900人。</t>
  </si>
  <si>
    <t>4.县内城乡公益岗就业</t>
  </si>
  <si>
    <t>人</t>
  </si>
  <si>
    <t>2018-2020年全县公益性岗位就业150人。</t>
  </si>
  <si>
    <t>三、农村危房改造工程</t>
  </si>
  <si>
    <t>（一）拆除重建</t>
  </si>
  <si>
    <t>（二）加固改造</t>
  </si>
  <si>
    <t>四、教育扶贫工程</t>
  </si>
  <si>
    <t>姚安县学前教育资助411人，普高生活补助307人，高免学费缺口资金325人，雨露计划340人，彝州建档立卡学子奖励计划80人，共计1463人。</t>
  </si>
  <si>
    <t>（一）村级学前教育</t>
  </si>
  <si>
    <t>（二）村级义务教育</t>
  </si>
  <si>
    <t>（三）职业教育</t>
  </si>
  <si>
    <t>（四）师资培训</t>
  </si>
  <si>
    <t>（五）推普教育</t>
  </si>
  <si>
    <t>（六）贫困户救助资助</t>
  </si>
  <si>
    <t>姚安县学前教育资助411人，普高生活补助307人，高免学费缺口资金325人，雨露计划340人，彝州建档立卡学子奖励计划80人。</t>
  </si>
  <si>
    <t>1.学前教育救助资助</t>
  </si>
  <si>
    <t>姚安县学前教育资助411人。</t>
  </si>
  <si>
    <t>教育</t>
  </si>
  <si>
    <t>2.高中教育救助资助</t>
  </si>
  <si>
    <t>姚安县普高生活补助307人，普高免学费缺口资金325人。</t>
  </si>
  <si>
    <t>3.中等职业教育救助资助</t>
  </si>
  <si>
    <t>姚安县雨露计划340人。</t>
  </si>
  <si>
    <t>4.高等教育救助资助</t>
  </si>
  <si>
    <t>姚安县彝州建档立卡学子奖励计划80人。</t>
  </si>
  <si>
    <t>五、健康扶贫工程</t>
  </si>
  <si>
    <t>姚安县村级卫生室新建8个；县、乡、村三级医务人员600人；贫困户重大疾病救治9360人。</t>
  </si>
  <si>
    <t>（一）村级卫生室建设</t>
  </si>
  <si>
    <t>姚安县村级卫生室新建8个。</t>
  </si>
  <si>
    <t>卫计</t>
  </si>
  <si>
    <t>（二）乡级卫生院建设</t>
  </si>
  <si>
    <t>所</t>
  </si>
  <si>
    <t>（三）县级医院达标建设</t>
  </si>
  <si>
    <t>（此行，县级填写）</t>
  </si>
  <si>
    <t>（四）医技人员培训</t>
  </si>
  <si>
    <t>姚安县2018-2020年、乡、村三级医务人员共计600人。</t>
  </si>
  <si>
    <t>（五）贫困户重大疾病救治</t>
  </si>
  <si>
    <t>姚安县9类15种重大疾病集中救治2019年救助180人.补助标准：1000元/人；慢性病及地方特殊病救治2019年9000人，补助标准：10元/人；其他重大疾病救治2019年60人，补助标准：500元/人。共计9360人。</t>
  </si>
  <si>
    <t>六、生态扶贫工程</t>
  </si>
  <si>
    <t>姚安县林业局生态保护国家级公益林7.08万亩，省级公益林60.23万亩，森林生态效益补助，森林抚育0.5万亩，国家造林补贴，低效林改造，木本油料提质增效；姚安县退耕还林新一轮退耕还林1.91亩，安装太阳能和节柴灶台；其他生态公益性岗位1833人。</t>
  </si>
  <si>
    <t>林业</t>
  </si>
  <si>
    <t>（一）生态环境保护</t>
  </si>
  <si>
    <t>姚安县林业局生态保护国家级公益林7.08万亩，省级公益林60.23万亩，森林生态效益补助，森林抚育0.5万亩，国家造林补贴，低效林改造，木本油料提质增效。</t>
  </si>
  <si>
    <t>1.生态公益林保护</t>
  </si>
  <si>
    <t>姚安县林业局生态保护国家级公益林7.08万亩，省级公益林60.23万亩，森林生态效益补助，森林抚育0.5万亩。</t>
  </si>
  <si>
    <t>2.其他生态保护</t>
  </si>
  <si>
    <t>姚安林业局国家造林补贴，低效林改造，木本油料提质增效。</t>
  </si>
  <si>
    <t>（二）生态植被修复</t>
  </si>
  <si>
    <t>姚安县退耕还林新一轮退耕还林1.91亩，安装太阳能和节柴灶台。</t>
  </si>
  <si>
    <t>1.退耕还林还草</t>
  </si>
  <si>
    <t>姚安县退耕还林新一轮退耕还林1.91亩。</t>
  </si>
  <si>
    <t>2.清洁能源替代</t>
  </si>
  <si>
    <t>2</t>
  </si>
  <si>
    <t>姚安林业局太阳能(1000元/台),节柴灶台600台(300元/眼)</t>
  </si>
  <si>
    <t>3.组建扶贫造林合作社</t>
  </si>
  <si>
    <t>（三）生态公益岗位</t>
  </si>
  <si>
    <t>姚安县生态护林员，2018-2020年1350人，；河道管理77人，地质灾害监测员2018-2020年10人，每年补助1500元；其他生态公益岗位396人。</t>
  </si>
  <si>
    <t>1.生态护林员</t>
  </si>
  <si>
    <t>姚安县2018-2020年生态护林员1350人。</t>
  </si>
  <si>
    <t>2.河道管理员</t>
  </si>
  <si>
    <t>姚安县全县主要河道结合河长制工作，对全县主要河道进行日常巡查。</t>
  </si>
  <si>
    <t>水利</t>
  </si>
  <si>
    <t>3.地质灾害监测员</t>
  </si>
  <si>
    <t>姚安县适中乡地质灾害监测员4人，前川镇地质灾害监测员6人。</t>
  </si>
  <si>
    <t>国土</t>
  </si>
  <si>
    <t>4.其他生态公益岗</t>
  </si>
  <si>
    <t>姚安县天保工程护林员工资(900元/月),专业扑火队员工资(2000元/月)</t>
  </si>
  <si>
    <t>七、素质提升工程</t>
  </si>
  <si>
    <t>姚安县职业技能培训2018年-2020年在全县九乡镇及企业开展职业技能培训3785人。</t>
  </si>
  <si>
    <t>（一）职业技能培训</t>
  </si>
  <si>
    <t>姚安县职业技能培训2018年-2020年在全县九乡镇及企业开展职业技能培训2000人.</t>
  </si>
  <si>
    <t>（二）引导性技能培训</t>
  </si>
  <si>
    <t>（三）转移就业培训</t>
  </si>
  <si>
    <t>姚安县全县9乡镇2018年转移就业培训700人，2019年-2020年计划引导性技能培训215人。</t>
  </si>
  <si>
    <t>（四）通用语言培训</t>
  </si>
  <si>
    <t>八、贫困村振兴工程</t>
  </si>
  <si>
    <t>姚安县村组道路硬化771.668公里，2018年629.504公里，2019年89.125公里，2020年83.039公里，2018年桥梁5座；整乡推进项目3个，行政村整村推进项目4个；饮水安全提升工程1项，供水工程9个，涉及人口1513人；标准农田整治项目4个,2018年整治1.057万亩，2019年0.8万亩，2020年0.8万亩，（以工代赈）建设项目2个;2018年-2020年新建小（一）型水库1件，扩建小（二）型水库为小（一）型水库2件；出险加固1件；河道治理工程2件；水土保持小流域治理2件，治理水土流失面积1611.71公顷，小（二）型水库扩改建7件，小水网建设6件，沟渠浇筑2条9.06公里；河长制；山洪灾害防治，对全县杨家村等7件县管水库水利工程维修养护，高效节水灌溉项目1件；2018年-2019年村内道路硬化102.617，财政上四位一体项目7个；垃圾处理2018年垃圾箱498个，垃圾车15辆，2019年垃圾箱625个，垃圾车13辆，2020年垃圾箱282个，垃圾车14辆；雨污处理设施2018年日处理生活污水850立方米，2019年2500立方米，2020年1300立方米，建设标准化水厂5座；姚安县贫困户改厕改圈改院2018年1130户，2019年980户，2020年550户；2018年党群科技文化场所建设9项，2019年建设6项，2020年建设6项。</t>
  </si>
  <si>
    <t>（一）村组道路建设</t>
  </si>
  <si>
    <t>公里</t>
  </si>
  <si>
    <t>姚安县村组道路硬化公里，2018年-2020年771.668公里，2018年桥梁5座；整乡推进项目3个，行政村整村推进项目4个</t>
  </si>
  <si>
    <t>交通</t>
  </si>
  <si>
    <t>（二）村组动力电改造</t>
  </si>
  <si>
    <t>（三）饮水安全巩固提升</t>
  </si>
  <si>
    <t>扩改建</t>
  </si>
  <si>
    <t>姚安县2018年-2020年饮水安全提升工程1项，供水工程9个，涉及人口1513人。</t>
  </si>
  <si>
    <t>（四）小型农田水利设施</t>
  </si>
  <si>
    <t>姚安县标准农田整治项目4个,2018年整治1.057万亩，2019年0.8万亩，2020年0.8万亩（以工代赈）建设项目2个;2018年-2020年新建小（一）型水库1件，扩建小（二）型水库为小（一）型水库2件；出险加固1件；河道治理工程2件；水土保持小流域治理2件，治理水土流失面积1611.71公顷，小（二）型水库扩改建7件，小水网建设6件，沟渠浇筑2条条9.06公里；河长制；山洪灾害防治，对全县杨家村等7件县管水库水利工程维修养护，高效节水灌溉项目1件。</t>
  </si>
  <si>
    <t>1.高标准农田建设</t>
  </si>
  <si>
    <t>姚安县标准农田整治项目4个,2018年整治1.057万亩，2019年0.8万亩，2020年0.8万亩共计面积3万亩。（以工代赈）建设项目2个。</t>
  </si>
  <si>
    <t>国土、财政局</t>
  </si>
  <si>
    <t>2.农业灌溉设施建设</t>
  </si>
  <si>
    <t>件</t>
  </si>
  <si>
    <t>姚安县2018年-2020年新建小（一）型水库1件，扩建小（二）型水库为小（一）型水库2件；出险加固1件；大坝整治7件；建设水池18个，沟渠浇筑2条条9.06公里；河长制；全县万亩农田高效节水灌溉项目；全县9乡镇4个年度建设爱心水窖3567口。</t>
  </si>
  <si>
    <t>（五）村组通讯及网络建设</t>
  </si>
  <si>
    <t>（六）村庄人居环境整治</t>
  </si>
  <si>
    <t>姚安县2018-2019年村内道路硬化102.617公里，财政上四位一体项目7个，5座人行桥；垃圾处理2018年垃圾箱498个，垃圾车15辆，2019年垃圾箱625个，垃圾车13辆，2020年垃圾箱282个，垃圾车14辆,大河口乡垃圾热解处理站（日处理5吨）；雨污处理设施2018年日处理生活污水850立方米，2019年2500立方米，2020年1300立方米，建设标准化水厂5座；姚安县贫困户改厕改圈改院2018年1130户，2019年980户，2020年550户。</t>
  </si>
  <si>
    <t>1.村内道路硬化</t>
  </si>
  <si>
    <t>姚安县2018-2019年年村内道路硬化102.617公里，财政上四位一体项目7个。5座人行桥。</t>
  </si>
  <si>
    <t>2.垃圾处理</t>
  </si>
  <si>
    <t>姚安县垃圾处理2018年垃圾箱498个，垃圾车15辆，2019年垃圾箱625个，垃圾车13辆，。2020年垃圾箱282个，垃圾车14辆.大河口乡垃圾热解处理站（日处理5吨）</t>
  </si>
  <si>
    <t>住建</t>
  </si>
  <si>
    <t>3.雨污设施</t>
  </si>
  <si>
    <t>姚安县雨污处理设施2018年日处理生活污水850立方米，2019年2500立方米，2020年1300立方米，建设标准化水厂4座。</t>
  </si>
  <si>
    <t>4.公厕建设</t>
  </si>
  <si>
    <t>5.太阳能路灯</t>
  </si>
  <si>
    <t>盏</t>
  </si>
  <si>
    <t>6.贫困户改厕改圈改院</t>
  </si>
  <si>
    <t xml:space="preserve">                                     </t>
  </si>
  <si>
    <t>姚安县贫困户改厕改圈改院2018年1130户，2019年980户，2020年550户。</t>
  </si>
  <si>
    <t>（七）广播电视村村通</t>
  </si>
  <si>
    <t>（八）党群科技文化场所建设</t>
  </si>
  <si>
    <t>姚安县2018年党群科技文化场所建设9项，2019年建设6项，2020年建设6项。</t>
  </si>
  <si>
    <t>民宗局</t>
  </si>
  <si>
    <t>九、守边强基工程</t>
  </si>
  <si>
    <t>（一）抵边自然村道路建设</t>
  </si>
  <si>
    <t>（40户以下不搬迁贫困自然村）</t>
  </si>
  <si>
    <t>（二）抵边村组综合整治</t>
  </si>
  <si>
    <t>（三）边民互市贸易设施建设</t>
  </si>
  <si>
    <t>（四）护边员公益岗位</t>
  </si>
  <si>
    <t>（此行按县分配名额填写）</t>
  </si>
  <si>
    <t>十、兜底保障工程</t>
  </si>
  <si>
    <t>姚安县2018年敬老院建设2项，2020年1项；五保护及孤寡老人救助156人，重度残疾人救助597人，重大疾病救助537人。</t>
  </si>
  <si>
    <t>（一）五保养老残疾人设施建设</t>
  </si>
  <si>
    <t>姚安县2018年敬老院建设2项，2020年1项。</t>
  </si>
  <si>
    <t>民政</t>
  </si>
  <si>
    <t>（二）妇女儿童保护设施建设</t>
  </si>
  <si>
    <t>（三）无劳力兜底保障</t>
  </si>
  <si>
    <t>姚安县2018年-2020年五保护及孤寡老人救助156人，重度残疾人救助597人，重大疾病救助537人。</t>
  </si>
  <si>
    <t>1.五保户及孤寡老人救助</t>
  </si>
  <si>
    <t>姚安县五保供养金（全县）建档立卡特困人员</t>
  </si>
  <si>
    <t>2.重度残疾人救助</t>
  </si>
  <si>
    <t>姚安县重度残疾人救助（全县）建档立卡残疾人</t>
  </si>
  <si>
    <t>3.姚安县重大疾病救助</t>
  </si>
  <si>
    <t>姚安县重大疾病救助（全县）患重大疾病的建档贫困户</t>
  </si>
  <si>
    <t>附2</t>
  </si>
  <si>
    <t>姚安县精准脱贫攻坚三年实施方案（2018－2020年）村级“施工图”清单</t>
  </si>
  <si>
    <t xml:space="preserve">填报单位：姚安县扶贫开发领导小组办公室                        </t>
  </si>
  <si>
    <t xml:space="preserve">       分管副书记：                                             分管副县市长 ：                                                    填表人：                                                   电话；                                  单位；万元</t>
  </si>
  <si>
    <t>财政专项扶贫资金</t>
  </si>
  <si>
    <t>整合资金</t>
  </si>
  <si>
    <t>沪滇协作集团帮扶等社会帮扶资金</t>
  </si>
  <si>
    <t>信贷扶贫资金</t>
  </si>
  <si>
    <t>姚安县2018年扶持村级集体经济发展试点县太平镇太平村委会蔬菜大棚建设项目</t>
  </si>
  <si>
    <t>建设单体钢架蔬菜大棚10亩，</t>
  </si>
  <si>
    <t>姚安县2018年扶持村级集体经济发展试点县栋川镇地角村委花卉钢架大棚建设项目</t>
  </si>
  <si>
    <t>花卉种植钢架连体大棚20亩</t>
  </si>
  <si>
    <t>姚安县2018年扶持村级集体经济发展试点县官屯镇官屯社区蔬菜大棚建设项目</t>
  </si>
  <si>
    <t>新建育苗钢架大棚2.88亩，钢架蔬菜大棚9.5亩</t>
  </si>
  <si>
    <t>姚安县2018年扶持村级集体经济发展试点县弥兴镇小苴村委会蔬菜大棚配套设施及肉牛养殖场建设项目</t>
  </si>
  <si>
    <t>蔬菜大棚配套设施项目：机井1眼（口径300mm，深100m），配套喷滴灌设施、C20混凝土道路225米（宽2m）、新建蓄水池一个4.8m³；肉牛养殖场建设项目：购置安装30KVA变压器1台，架设10KV电力线1km，机井1眼（口径300mm，深150m）、架设DN25mm镀锌管800m、C20混凝土道路50米（宽2m）、养殖场内附属设施等</t>
  </si>
  <si>
    <t>姚安县2018年扶持村级集体经济发展试点县大河口乡大河口村委会冷库及果蔬脱水车间建设项目</t>
  </si>
  <si>
    <t>冷藏加工冷库1个1000m³，果蔬脱水加工车间1间及烘干设备1台套</t>
  </si>
  <si>
    <t>姚安县2018年扶持村级集体经济发展试点县左门乡左门村委会蔬菜大棚及保鲜冷库建设项目</t>
  </si>
  <si>
    <t>新建钢结构蔬菜大棚15亩，垃圾处理池一座3m³，小水窖5个（单个容积20m³）；保鲜冷库一座500m³及冷库内相关设备购置安装</t>
  </si>
  <si>
    <t>姚安县2018年扶持村级集体经济发展试点县左门乡苤拉村委会蔬菜大棚建设项目</t>
  </si>
  <si>
    <t>新建钢架结构蔬菜大棚12亩，垃圾处理池一座3m³，小水窖3个（单个容积20m³）</t>
  </si>
  <si>
    <t>姚安县弥兴镇蔬菜大棚种植基地建设项目及配套设施（依托公司+合作社+基地+产业）</t>
  </si>
  <si>
    <t xml:space="preserve"> </t>
  </si>
  <si>
    <t>在弥兴坝子建设蔬菜种植基地，新建机耕道路一条长200米、宽5米，新建钢架单体蔬菜大棚190亩，内部配套喷滴灌。管理房建设砖砌体复合瓦100平方米；新建冷库一座；新建100m³蓄水池一个；新建三面光沟渠1.82公里，规格（40x60）</t>
  </si>
  <si>
    <t>农业局、扶贫办</t>
  </si>
  <si>
    <t>姚安县官屯镇2018年蔬菜产业园项目（依托公司+合作社+基地+产业）</t>
  </si>
  <si>
    <t>新建官屯社区蔬菜产业园1个，投资1100万元，其中：新建钢架果蔬大棚147.06亩，投资764.71万元；新建冷库1座1200m³，投资78万元；分菜车间600㎡，投资24.6万元；管理房300㎡，投资36万元；卫生间55㎡，投资11万元；工具房96㎡，投资11.52万元；垃圾池120㎡，投资28.8万元；活动场地900㎡，投资13.5万元；排水沟2350米，投资49.35万元。储水池及引水系统工程投资36.12万元；污水收集池180m³，投资5.4万元；电路架设投资14万元，机耕路1500米，投资27万元。整合资金建设大棚28亩，投资122.2万元。</t>
  </si>
  <si>
    <t>姚安县栋川镇高原特色产业建设项目（依托公司+合作社+基地+产业）</t>
  </si>
  <si>
    <t>在栋川镇地角村委会建设300亩鲜切花种植大棚、清河村委会建设40亩蔬菜育苗大棚。</t>
  </si>
  <si>
    <t>农业局</t>
  </si>
  <si>
    <t>全县绿色蔬菜试验示范及育、繁种大棚建设（二期）</t>
  </si>
  <si>
    <t>建设蔬菜试验示范及育、繁种用全功能大棚10亩,亩均预算投资20万元，总投资 200万元。</t>
  </si>
  <si>
    <t>姚安县大河口乡大白者乐村委会凹子田新建大棚</t>
  </si>
  <si>
    <r>
      <t>m</t>
    </r>
    <r>
      <rPr>
        <vertAlign val="superscript"/>
        <sz val="10"/>
        <color indexed="8"/>
        <rFont val="宋体"/>
        <family val="0"/>
      </rPr>
      <t>2</t>
    </r>
  </si>
  <si>
    <t>大白者乐村委会凹子田新建大棚2600平方米</t>
  </si>
  <si>
    <t>姚安县绿色农产品基地建设项目</t>
  </si>
  <si>
    <t>投资2000万元，围绕“五有”即有水，有路、有电、有生产配套设施、有废弃物处理池的要求，在栋川、光禄、弥兴、太平四个镇建设5000亩露地绿色农产品生产基地。其中，栋川镇2000亩，太平镇500亩，光禄镇1500亩，弥兴镇1000亩。项目分2年实施，2019年投资1000万元，建设2500亩，其中：在光禄镇光禄社区饮光石箐建设1000亩花卉基地；在太平镇建设500亩绿色农产品 基地；栋川镇建设1000亩绿色农产品基地。2020年投资1000万元，建设2500亩，其中：在光禄镇建设500亩绿色农产品基地，栋川镇1000亩绿色农产品基地，弥兴镇1000亩绿色农产品基地。</t>
  </si>
  <si>
    <t>姚安县官屯镇连厂村委会蔬菜基地建设项目（二期）</t>
  </si>
  <si>
    <t>投资100万元对连厂村委会现有的蔬菜生产大棚基进行二期建设，建设生产道路900米，建设水、电、排灌设施、挡墙等生产配套设施。</t>
  </si>
  <si>
    <t>姚安县太平镇白石地蔬菜大棚建设</t>
  </si>
  <si>
    <t>建设单体钢架蔬菜大棚50亩，4万元/亩</t>
  </si>
  <si>
    <t>姚安县太平镇各苴村魔芋繁育种植基地</t>
  </si>
  <si>
    <t>魔芋种苗繁育基地建设50亩，6260元/亩</t>
  </si>
  <si>
    <t>姚安县弥兴镇红梅村果蔬种植合作社（合作社+基地+产业）</t>
  </si>
  <si>
    <t>红梅红梨桃子种植：岔河50亩，外罗120亩，迤罗50亩，龙潭30亩，干海30亩，洋溪20亩，陡坡20亩，罗文80亩，上平50亩，下平50亩，台子万家100亩，徐家村200亩，打磨冲60亩</t>
  </si>
  <si>
    <t>姚安县弥兴镇红梅软仔石榴基地建设项目（合作社+基地+产业）</t>
  </si>
  <si>
    <t>投入财政涉农资金50万元，新建果蔬合作社1个，在红梅村新建软仔石榴基地80亩,配套建设相关附属设施，并将资产量化给村建档立卡贫困户156户和村集体，确保贫困户持续增收，并增加村集体经济收入。</t>
  </si>
  <si>
    <t>姚安县新型职业农民培训</t>
  </si>
  <si>
    <t>在全县培育新型农业经营主体带头人100人</t>
  </si>
  <si>
    <t>姚安县玉米高产高效创建</t>
  </si>
  <si>
    <t>扩建</t>
  </si>
  <si>
    <t>每年在全县集中示范优良玉米高产品种和高产栽培技术，建设玉米高产高效创建示范2片2万亩。</t>
  </si>
  <si>
    <t>姚安县省级水稻绿色高产高效创建</t>
  </si>
  <si>
    <t>2个万亩水稻绿色高产高效创建，实行农作物病虫害、重大疫情监测预警，推进全县绿色防控技术和专业化统防统治。</t>
  </si>
  <si>
    <t>姚安县全县田间套种</t>
  </si>
  <si>
    <t>每年在全县9各乡镇农作物间套种技术推广6万亩,。</t>
  </si>
  <si>
    <t>全国农作物病虫害疫情监测分中心（省级）田间监测点</t>
  </si>
  <si>
    <t>在全县范围内建设5个国家级病虫害疫情田间监测点</t>
  </si>
  <si>
    <t>姚安县粮食高产创建</t>
  </si>
  <si>
    <t>每年在全县集中示范优良水稻高产品种和高产栽培技术，水稻高产创建6片6万亩。</t>
  </si>
  <si>
    <t>姚安县冬农开发</t>
  </si>
  <si>
    <t>每年在全县引进和推广晚秋生产种植技术，发展晚秋农作物种植5万亩。</t>
  </si>
  <si>
    <t>姚安县晚秋生产</t>
  </si>
  <si>
    <t>每年在全县，发展晚秋农作物种植5万亩推广晚秋生产技术和冬农开发。</t>
  </si>
  <si>
    <t>姚安县养猪</t>
  </si>
  <si>
    <t>姚安县养牛</t>
  </si>
  <si>
    <t>平方米</t>
  </si>
  <si>
    <t>姚安县畜禽养殖</t>
  </si>
  <si>
    <t xml:space="preserve"> 立方米</t>
  </si>
  <si>
    <t>姚安县大河口乡特色马鹿厂建设项目</t>
  </si>
  <si>
    <t>姚安县适中乡三木村委会冷库建设</t>
  </si>
  <si>
    <t>组建果蔬加工合作社一个；三木农村客运站旁建设冷库100平方米，厂房160平方米，烘干设备，包装设备，办公室60平方米。（申请县财政涉农资金整合解决）</t>
  </si>
  <si>
    <t>姚安县左门乡地索村委会蔬菜种植合作社</t>
  </si>
  <si>
    <t>大棚建设20亩，每亩补助4.5万元</t>
  </si>
  <si>
    <t>姚安县左门乡仰拉村委会蔬菜种植合作社</t>
  </si>
  <si>
    <t>仰拉村委会村集体建设大棚10亩，每亩补助4.5万元</t>
  </si>
  <si>
    <t>姚安县大河口乡大河口村委会蔬菜种植合作社</t>
  </si>
  <si>
    <t>大棚变压器一台，大棚压力池一个150平方</t>
  </si>
  <si>
    <t>姚安县大河口乡大栎树村委会肉牛养殖基地缺口资金</t>
  </si>
  <si>
    <t>姚安县大河口乡涟水村委会肉驴养殖基地缺口资金</t>
  </si>
  <si>
    <t>旅发</t>
  </si>
  <si>
    <t>姚安县光禄镇班刘村委会冬桃庄园建设（合作社+基地+产业）</t>
  </si>
  <si>
    <t>班刘村委会新建冬桃庄园建设</t>
  </si>
  <si>
    <t>姚安县光禄镇梯子村委会村级光伏扶贫电站</t>
  </si>
  <si>
    <t>千瓦</t>
  </si>
  <si>
    <t>建设屋顶光伏电站1座，规模30kW，投资金额为7500元/KW，占用面积为190㎡</t>
  </si>
  <si>
    <t>姚安县光禄镇小邑村委会村级光伏扶贫电站</t>
  </si>
  <si>
    <t>建设屋顶光伏电站1座，规模60kW，投资金额为7500元/KW，占用面积为200㎡</t>
  </si>
  <si>
    <t>姚安县光禄镇班刘村委会村级光伏扶贫电站</t>
  </si>
  <si>
    <t>建设屋顶光伏电站1座，规模30kW，投资金额为7500元/KW，占用面积为200㎡</t>
  </si>
  <si>
    <t>姚安县前场镇木署村委会村级光伏扶贫电站</t>
  </si>
  <si>
    <t>建设屋顶光伏电站1座，规模80kW，投资金额为7500元/KW，占用面积为500㎡</t>
  </si>
  <si>
    <t>姚安县前场镇石河村委会村级光伏扶贫电站</t>
  </si>
  <si>
    <t>建设屋顶光伏电站1座，规模80kW，投资金额为7500元/KW,占用面积为490㎡。</t>
  </si>
  <si>
    <t>姚安县前场镇庄科村委会村级光伏扶贫电站</t>
  </si>
  <si>
    <t>建设屋顶光伏电站1座，，规模100kW，投资金额为7500元/KW,占用面积为605㎡。</t>
  </si>
  <si>
    <t>姚安县前场镇新村村委会村级光伏扶贫村电站</t>
  </si>
  <si>
    <t>建设屋顶光伏电站1座，规模80kW，投资金额为7500元/KW,占用面积为1300㎡。</t>
  </si>
  <si>
    <t>姚安县前场镇稗子田村委会村级光伏扶贫村电站</t>
  </si>
  <si>
    <t>建设屋顶光伏电站1座，，规模75kW，投资金额为7500元/KW,占用面积为460㎡。</t>
  </si>
  <si>
    <t>姚安县前场镇王朝村委会村级光伏扶贫村电站</t>
  </si>
  <si>
    <t>建设屋顶光伏电站1座，规模80kW，投资金额为7500元/KW,占用面积为510㎡。</t>
  </si>
  <si>
    <t>姚安县前场镇小河村委会村级光伏扶贫村电站</t>
  </si>
  <si>
    <t>建设屋顶光伏电站1座，规模80kW，投资金额为7500元/KW,占用面积为500㎡。</t>
  </si>
  <si>
    <t>姚安县前场镇新民村委会村级光伏扶贫村电站</t>
  </si>
  <si>
    <t>建设屋顶光伏电站1座，，规模100kW，投资金额为7500元/KW,占用面积为600㎡。</t>
  </si>
  <si>
    <t>姚安县大河口乡大河口村委会村级光伏扶贫电站</t>
  </si>
  <si>
    <t>建设屋顶光伏电站1座，规模50kW，投资金额为7500元/KW,占用面积为300㎡。</t>
  </si>
  <si>
    <t>姚安县大河口乡麂子村委会村级光伏扶贫电站</t>
  </si>
  <si>
    <t>姚安县大河口乡蒿子箐村委会村级光伏扶贫电站</t>
  </si>
  <si>
    <t>姚安县大河口乡大栎树村委会村级光伏扶贫电站</t>
  </si>
  <si>
    <t>建设屋顶光伏电站1座，，规模50kW，投资金额为7500元/KW,占用面积为300㎡。</t>
  </si>
  <si>
    <t>姚安县大河口乡涟水村委会村级光伏扶贫电站</t>
  </si>
  <si>
    <t>姚安县左门乡地索村委会村级光伏扶贫电站</t>
  </si>
  <si>
    <t>建设屋顶光伏电站1座，规模30kW，投资金额为7500元/KW,占用面积为190㎡。</t>
  </si>
  <si>
    <t>姚安县左门乡哔叭村委会村级光伏扶贫电站</t>
  </si>
  <si>
    <t>建设屋顶光伏电站1座，，规模30kW，投资金额为7500元/KW,占用面积为190㎡。</t>
  </si>
  <si>
    <t>姚安县左门乡左门村委会村级光伏扶贫电站</t>
  </si>
  <si>
    <t>姚安县左门乡苤拉村委会村级光伏扶贫电站</t>
  </si>
  <si>
    <t>建设屋顶光伏电站1座，规模30kW，投资金额为7500元/KW,占用面积为200㎡。</t>
  </si>
  <si>
    <t>姚安县左门乡仰拉村委会村级光伏扶贫电站</t>
  </si>
  <si>
    <t>姚安县弥兴镇大村村委会村级光伏扶贫村级电站</t>
  </si>
  <si>
    <t>姚安县弥兴镇官庄村委会村级光伏扶贫村级电站</t>
  </si>
  <si>
    <t>姚安县弥兴镇朱街村委会村级光伏扶贫村级电站</t>
  </si>
  <si>
    <t>建设屋顶光伏电站1座，规模40kW，投资金额为7500元/KW,占用面积为250㎡。</t>
  </si>
  <si>
    <t>姚安县弥兴镇红梅村委会村级光伏扶贫村级电站</t>
  </si>
  <si>
    <t>姚安县弥兴镇小苴村委会村级光伏扶贫村级电站</t>
  </si>
  <si>
    <t>姚安县弥兴镇大苴村委会村级光伏扶贫村级电站</t>
  </si>
  <si>
    <t>姚安县2018年扶持村级集体经济发展试点县栋川镇徐官坝村委会村级光伏电站建设项目（姚安县栋川镇徐官坝村贫困村村级光伏扶贫电站)</t>
  </si>
  <si>
    <t>建设屋顶光伏电站1座，占地面积1250㎡，安装容量150KW</t>
  </si>
  <si>
    <t>姚安县2018年扶持村级集体经济发展试点县栋川镇大龙口村委会村级光伏电站建设项目</t>
  </si>
  <si>
    <t>姚安县2018年扶持村级集体经济发展试点县官屯镇巴拉鮓村委会村级光伏电站建设项目(姚安县官屯镇巴拉鮓村贫困村村级光伏扶贫电站)</t>
  </si>
  <si>
    <t>建设屋顶光伏电站1座，占地面积1000㎡，安装容量119KW</t>
  </si>
  <si>
    <t>姚安县2018年扶持村级集体经济发展试点县太平镇太平村委会村级光伏电站建设项目(姚安县太平镇太平村贫困村村级光伏扶贫电站)</t>
  </si>
  <si>
    <t>建设屋顶光伏电站1个，占地面积7200㎡，安装容量89kw。</t>
  </si>
  <si>
    <t>扶贫、财政局</t>
  </si>
  <si>
    <t>姚安县2018年扶持村级集体经济发展试点县前场镇新街居委会村级光伏电站建设项目(姚安县前场镇新街贫困村村级光伏扶贫电站)</t>
  </si>
  <si>
    <t>建设屋顶光伏电站1座，占地面积1300㎡，安装容量164KW</t>
  </si>
  <si>
    <t>姚安县适中乡三木村委会村级光伏电站</t>
  </si>
  <si>
    <t>建设屋顶光伏电站1座，规模50kW，投资金额为7500元/,占用面积为300㎡。</t>
  </si>
  <si>
    <t>姚安县适中乡适中村委会村级光伏电站</t>
  </si>
  <si>
    <t>建设屋顶光伏电站1座，规模60kW，投资金额为7500元/,占用面积为362㎡。</t>
  </si>
  <si>
    <t>姚安县适中乡月明村委会村级光伏电站</t>
  </si>
  <si>
    <t>建设屋顶光伏电站1座，规模45kW，投资金额为7500元/,占用面积为280㎡。</t>
  </si>
  <si>
    <t>姚安县适中乡菖河村委会村级光伏电站</t>
  </si>
  <si>
    <t>姚安县官屯镇官屯村委会村级光伏电站</t>
  </si>
  <si>
    <t>建设屋顶光伏电站1座，规模60kW，投资金额为7500元/,占用面积为380㎡。</t>
  </si>
  <si>
    <t>姚安县官屯镇连厂村委会村级光伏电站</t>
  </si>
  <si>
    <t>姚安县官屯镇葡萄村委会村级光伏电站</t>
  </si>
  <si>
    <t>建设屋顶光伏电站1座，规模25kW，投资金额为7500元/,占用面积为160㎡。</t>
  </si>
  <si>
    <t>姚安县官屯镇三角村委会村级光伏电站</t>
  </si>
  <si>
    <t>建设屋顶光伏电站1座，规模30kW，投资金额为7500元/,占用面积为190㎡。</t>
  </si>
  <si>
    <t>姚安县官屯镇马游村委会村级光伏电站</t>
  </si>
  <si>
    <t>建设屋顶光伏电站1座，规模60kW，投资金额为7500元/,占用面积为370㎡。</t>
  </si>
  <si>
    <t>姚安县太平镇老街村委会村级光伏电站</t>
  </si>
  <si>
    <t>姚安县太平镇各苴村委会村级光伏电站</t>
  </si>
  <si>
    <t>建设屋顶光伏电站1座，规模14kW，投资金额为7500元/,占用面积为100㎡。</t>
  </si>
  <si>
    <t>姚安县太平镇陈家村委会村级光伏电站</t>
  </si>
  <si>
    <t>建设屋顶光伏电站1座，规模50kW，投资金额为7500元/,占用面积为305㎡。</t>
  </si>
  <si>
    <t>0</t>
  </si>
  <si>
    <t>姚安县太平镇白石地村委会村级光伏电站</t>
  </si>
  <si>
    <t>建设屋顶光伏电站1座，规模30kW，投资金额为7500元/,占用面积为200㎡。</t>
  </si>
  <si>
    <t>商务</t>
  </si>
  <si>
    <t>全县各乡镇农村现代流通网络体系建设项目</t>
  </si>
  <si>
    <t>打造线下农副产品生产或加工基地1个，建设乡、村级电商服务站点1个。</t>
  </si>
  <si>
    <t>供销社</t>
  </si>
  <si>
    <t>姚安县统计监测金费</t>
  </si>
  <si>
    <t>统计监测金费2万</t>
  </si>
  <si>
    <t>姚安县项目管理费</t>
  </si>
  <si>
    <t>项目管理费36万</t>
  </si>
  <si>
    <t>姚安县县级小额信贷贴息和风险金</t>
  </si>
  <si>
    <t>县级小额信贷贴息和风险金</t>
  </si>
  <si>
    <t>姚安县省外转移就业</t>
  </si>
  <si>
    <t>2018—2020年全县转移就业1800人</t>
  </si>
  <si>
    <t>姚安县省内转移就业</t>
  </si>
  <si>
    <t>2018-2020年全县转移就业3600人</t>
  </si>
  <si>
    <t>姚安县县内转移就业</t>
  </si>
  <si>
    <t>2018-2020年全县转移就业900人</t>
  </si>
  <si>
    <t>姚安县城乡公益性岗位就业</t>
  </si>
  <si>
    <t>2018-2020年全县公益性岗位就业150人，</t>
  </si>
  <si>
    <t>姚安县学前教育资助县级配套</t>
  </si>
  <si>
    <t>预计共411人，1000元/生.年，县级配套350元</t>
  </si>
  <si>
    <t>姚安县普高生活补助县级配套</t>
  </si>
  <si>
    <t>预计共307人，2500元/生.年，县级配套1250/生.年</t>
  </si>
  <si>
    <t>姚安县普高免学费缺口资金</t>
  </si>
  <si>
    <t>预计共325人，800元/生.年，县级配套170人</t>
  </si>
  <si>
    <t>姚安县雨露计划（职业院校）</t>
  </si>
  <si>
    <t>预计共340人，3000元/生.年，县级配套3000元/生.年</t>
  </si>
  <si>
    <t>姚安县彝州建档立卡学子奖励计划</t>
  </si>
  <si>
    <t>预计80人，4000元/生.年</t>
  </si>
  <si>
    <t>（按规定可设置的才有）</t>
  </si>
  <si>
    <t>姚安县前场镇新村村卫生室</t>
  </si>
  <si>
    <t>新建村卫生室122㎡，</t>
  </si>
  <si>
    <t>姚安县前场镇小河村卫生室</t>
  </si>
  <si>
    <t>新建村卫生室116㎡，</t>
  </si>
  <si>
    <t>姚安县官屯镇连厂村卫生室</t>
  </si>
  <si>
    <t>新建卫生室122㎡</t>
  </si>
  <si>
    <t>姚安县弥兴镇朱街村卫生室</t>
  </si>
  <si>
    <t>新建卫生室96㎡</t>
  </si>
  <si>
    <t>姚安县弥兴镇官庄村卫生室</t>
  </si>
  <si>
    <t>姚安县弥兴镇上屯村卫生室</t>
  </si>
  <si>
    <t>新建卫生室148㎡</t>
  </si>
  <si>
    <t>姚安县弥兴镇大村村卫生室</t>
  </si>
  <si>
    <t>姚安县龙岗长寿村卫生室</t>
  </si>
  <si>
    <t>新建卫生室108㎡</t>
  </si>
  <si>
    <t>（此行，乡镇填写）</t>
  </si>
  <si>
    <t>姚安县卫计局</t>
  </si>
  <si>
    <t>县、乡、村三级医务人员，补助标准：1000元/人/年</t>
  </si>
  <si>
    <t>1.9类15种重大疾病集中救治</t>
  </si>
  <si>
    <t>（属于通过救治可康复的）</t>
  </si>
  <si>
    <t>属于通过救治可康复的，补助标准：1000元/人。</t>
  </si>
  <si>
    <t>2.慢性病及地方特殊病救治</t>
  </si>
  <si>
    <t>（属于通过救治可康复的，补助标准：10元/人。）</t>
  </si>
  <si>
    <t>3.其他重大疾病救治</t>
  </si>
  <si>
    <t>（属于通过救治可康复的，补助标准：500元/人。）</t>
  </si>
  <si>
    <t>姚安县林业局</t>
  </si>
  <si>
    <t>国家级公益林7.08万亩，省级公益林60.23万亩(10元/亩)</t>
  </si>
  <si>
    <t>森林生态效益补助</t>
  </si>
  <si>
    <t>姚安县各乡镇</t>
  </si>
  <si>
    <t>森林抚育0.5万亩(118.2元/亩)</t>
  </si>
  <si>
    <t>国家造林补贴，低效林改造，木本油料提质增效(100元/亩)</t>
  </si>
  <si>
    <t>新一轮退耕还林1.91亩</t>
  </si>
  <si>
    <t>（指太阳能热水器、以电代柴、光伏取暖等特殊需要）</t>
  </si>
  <si>
    <t>太阳能(1000元/台),节柴灶各600台(300元/眼)</t>
  </si>
  <si>
    <t>生态护林员(10000元/人/年)</t>
  </si>
  <si>
    <t>姚安县全县主要河道</t>
  </si>
  <si>
    <t>结合河长制工作，对全县主要河道进行日常巡查。</t>
  </si>
  <si>
    <t>姚安县适中乡治鮓监测员补助</t>
  </si>
  <si>
    <t>地质灾害监测员2人，每人每年1500元</t>
  </si>
  <si>
    <t>姚安县适中乡外批哩监测员补助</t>
  </si>
  <si>
    <t>姚安县前场镇小黑么监测员补助</t>
  </si>
  <si>
    <t>姚安县前场镇新民新村监测员补助</t>
  </si>
  <si>
    <t>姚安县前场镇多批么监测员补助</t>
  </si>
  <si>
    <t>姚安县天然林保护管理补助</t>
  </si>
  <si>
    <t>天保工程护林员工资(900元/月),专业扑火队员工资(2000元/月)</t>
  </si>
  <si>
    <t>姚安县职业技能培训</t>
  </si>
  <si>
    <t>2018年-2020年在全县九乡镇及企业开展职业技能培训2000人.</t>
  </si>
  <si>
    <t>科技</t>
  </si>
  <si>
    <t>姚安县栋川镇培训转移就业</t>
  </si>
  <si>
    <t>栋川镇2018年培训转移就业目标50人，培训15天，每人补助1000元</t>
  </si>
  <si>
    <t>姚安县光禄镇培训转移就业</t>
  </si>
  <si>
    <t>光禄镇2018年培训转移就业目标60人，培训15天，每人补助1000元</t>
  </si>
  <si>
    <t>姚安县太平镇培训转移就业</t>
  </si>
  <si>
    <t>太平镇2018年培训转移就业目标100人，培训15天，每人补助1000元</t>
  </si>
  <si>
    <t>姚安县前场镇培训转移就业</t>
  </si>
  <si>
    <t>前场镇2018年培训转移就业目标120人，培训15天，每人补助1000元</t>
  </si>
  <si>
    <t>姚安县官屯镇培训转移就业</t>
  </si>
  <si>
    <t>官屯镇2018年培训转移就业目标120人，培训15天，每人补助1000元</t>
  </si>
  <si>
    <t>姚安县弥兴镇培训转移就业</t>
  </si>
  <si>
    <t>弥兴镇2018年培训转移就业目标100人，培训15天，每人补助1000元</t>
  </si>
  <si>
    <t>姚安县大河口乡培训转移就业</t>
  </si>
  <si>
    <t>大河口乡2018年培训转移就业目标50人，培训15天，每人补助1000元</t>
  </si>
  <si>
    <t>姚安县适中乡培训转移就业</t>
  </si>
  <si>
    <t>适中乡2018年培训转移就业目标50人，培训15天，每人补助1000元</t>
  </si>
  <si>
    <t>姚安县左门乡培训转移就业</t>
  </si>
  <si>
    <t>左门乡2018年培训转移就业目标50人，培训15天，每人补助1000元</t>
  </si>
  <si>
    <t>姚安县全县引导性技能培训</t>
  </si>
  <si>
    <t>姚安县2019-2020年计划引导性技能培训215人</t>
  </si>
  <si>
    <t>（可以包括村内道路建设）</t>
  </si>
  <si>
    <t>姚安县适中乡适中村委会适中大桥桥梁建设工程</t>
  </si>
  <si>
    <t>改建</t>
  </si>
  <si>
    <t>适中乡适中大桥原来县级财政安排的115.33万元资金资金归还财政，所需资金从扶贫专项资金中安排解决</t>
  </si>
  <si>
    <t>姚安县大河口乡麂子村委会大村桥梁建设工程</t>
  </si>
  <si>
    <t>桥梁全长50.04米，跨径2*20m，桥面宽度均为单车道:0.5(防撞护墙)+4.5米行车道+0.5（防护墙）=5.5米，桥梁上部结构为20m预应力钢筋混凝土空心板，下部结构为：桥台采用重力式桥台+扩大基础，桥墩采用柱式墩+桩基础。</t>
  </si>
  <si>
    <t>姚安县大河口乡大河口村委会金家村桥梁建设工程</t>
  </si>
  <si>
    <t>姚安县大河口乡大河口村委会小龙潭桥梁建设工程</t>
  </si>
  <si>
    <t>桥梁全长40米，</t>
  </si>
  <si>
    <t>姚安县大河口乡大河口村委会金家线道路硬化（村组道路）</t>
  </si>
  <si>
    <t>0.878km路基路面及附属工程，每公里70万元</t>
  </si>
  <si>
    <t>姚安县大河口乡大栎树村委会干香凹线道路硬化（村组道路）</t>
  </si>
  <si>
    <t>6.287km路基路面及附属工程，每公里70万元</t>
  </si>
  <si>
    <t>姚安县大河口乡涟水村委会大河线至朵者白道路硬化（村组道路）</t>
  </si>
  <si>
    <t>7.875km路基路面及附属工程，每公里70万元</t>
  </si>
  <si>
    <t>姚安县大河口乡涟水村委会大河口线至席草箐道路硬化（村组道路）</t>
  </si>
  <si>
    <t>9.752km路基路面及附属工程，每公里70万元</t>
  </si>
  <si>
    <t>姚安县大河口乡麂子村委会格依堵线道路硬化（村组道路）</t>
  </si>
  <si>
    <t>8.27km路基路面及附属工程，每公里70万元</t>
  </si>
  <si>
    <t>姚安县大河口乡麂子村委会麂子鲊线道路硬化（村组道路）</t>
  </si>
  <si>
    <t>2.732km路基路面及附属工程，每公里70万元</t>
  </si>
  <si>
    <t>姚安县大河口乡麂子村委会肖井线道路硬化（村组道路）</t>
  </si>
  <si>
    <t>4.281km路基路面及附属工程，每公里69万元</t>
  </si>
  <si>
    <t>姚安县大河口乡麂子村委会底白么线道路硬化（村组道路）</t>
  </si>
  <si>
    <t>4.572km路基路面及附属工程，每公里70万元</t>
  </si>
  <si>
    <t>姚安县大河口乡大白者乐村委会银厂河线道路硬化（村组道路）</t>
  </si>
  <si>
    <t>5.007km路基路面及附属工程，每公里70万元</t>
  </si>
  <si>
    <t>姚安县大河口乡大白者乐村委会桃子箐道路硬化（村组道路）</t>
  </si>
  <si>
    <t>5.354km路基路面及附属工程，每公里70万元</t>
  </si>
  <si>
    <t>姚安县前场镇新街瓦鲊坡环山道路硬化（村组道路）</t>
  </si>
  <si>
    <t>路线里程1.122km，路基宽度6.5m，路面宽度6m,路面类型为水泥混凝土路面,路面结构为:15cm级配碎石基层+36cm水泥稳定基层+25cmC30水泥混凝土路面层.主要工程量为:土石方945m³，M7.5浆砌挡土墙541m³，钢带波纹管涵3道,级配碎石基层1092m³,水泥稳定基层2540m³,C30水泥混凝土1680m³,培土路肩851m。，每公里196.77万元</t>
  </si>
  <si>
    <t>姚安县前场镇新街瓦鲊坡环山道路支线硬化（村组道路）</t>
  </si>
  <si>
    <t>路线里程0.313km，路基宽度6.5m，路面宽度6m。路面类型为水泥混凝土路面,路面结构为:15cm级配碎石基层+36cm水泥稳定基层+25cmC30水泥混凝土路面层.主要工程量为:土石填方8020m³，M7.5浆砌挡土墙682m³，M7.5浆砌边沟281m³，钢带波纹管涵2道,级配碎石基层305m³,水泥稳定基层709m³,C30水泥混凝土469m³,培土路肩118m³。，每公里370.58万元</t>
  </si>
  <si>
    <t>姚安县适中乡三木线至治鲊村通自然村道路硬化（村组道路）</t>
  </si>
  <si>
    <t>2.8km路基路面及附属工程，每公里72万元</t>
  </si>
  <si>
    <t>姚安县左门乡地索坪至三角线道路硬化（第二期）（村组道路）</t>
  </si>
  <si>
    <t>7.167km路基路面及附属工程，每公里82.13万元</t>
  </si>
  <si>
    <t>姚安县左门乡地索村子腊地道路硬化（村组道路）</t>
  </si>
  <si>
    <t>3.835km路基路面及附属工程，每公里72万元</t>
  </si>
  <si>
    <t>姚安县左门乡地索村米白么道路硬化（村组道路）</t>
  </si>
  <si>
    <t>1.3km路基路面及附属工程，每公里72万元</t>
  </si>
  <si>
    <t>姚安县左门乡地索村巴拉么道路硬化（村组道路）</t>
  </si>
  <si>
    <t>2.1km路基路面及附属工程，每公里72万元</t>
  </si>
  <si>
    <t>姚安县左门乡哔叭村阿米基佐组道路硬化（村组道路）</t>
  </si>
  <si>
    <t>0.3km路基路面及附属工程，每公里72万元</t>
  </si>
  <si>
    <t>姚安县左门乡哔叭村米苏旦组道路硬化（村组道路）</t>
  </si>
  <si>
    <t>2.4km路基路面及附属工程，每公里72万元</t>
  </si>
  <si>
    <t>姚安县左门乡哔叭村半山坡（万永明户）至光左线道路硬化（村组道路）</t>
  </si>
  <si>
    <t>16.7km路基路面及附属工程，每公里72万元</t>
  </si>
  <si>
    <t>姚安县左门乡左门村委会田房、白沙河进村主干道</t>
  </si>
  <si>
    <t>7.48km路基路面及附属工程，每公里72万元</t>
  </si>
  <si>
    <t>姚安县官屯镇巴拉鲊线公路硬化（村组道路）</t>
  </si>
  <si>
    <t>3.252公里路基路面及附属工程，每公里65万元</t>
  </si>
  <si>
    <t>姚安县官屯镇巴拉鲊线至多姑箐公路硬化（村组道路）</t>
  </si>
  <si>
    <t>3.401公里路基路面及附属工程，每公里65万元</t>
  </si>
  <si>
    <t>姚安县官屯镇巴拉蚱村委会海蚱线公路硬化（村组道路）</t>
  </si>
  <si>
    <t>2.02公里路基路面及附属工程，每公里65万元</t>
  </si>
  <si>
    <t>姚安县官屯镇巴拉蚱村委会海蚱线至黄土坡公路硬化（村组道路）</t>
  </si>
  <si>
    <t>1.155公里路基路面及附属工程，每公里65万元</t>
  </si>
  <si>
    <t>姚安县官屯镇连厂村委会哨上至多姑箐垭口公路硬化（村组道路）</t>
  </si>
  <si>
    <t>6.306公里路基路面及附属工程，每公里65万元</t>
  </si>
  <si>
    <t>姚安县官屯镇连厂村委会大箐线公路硬化（村组道路）</t>
  </si>
  <si>
    <t>6.313公里路基路面及附属工程，每公里65万元</t>
  </si>
  <si>
    <t>姚安县官屯镇连厂村委会大箐村至弥兴交界公路硬化（村组道路）</t>
  </si>
  <si>
    <t>3.5公里路基路面及附属工程，每公里65万元</t>
  </si>
  <si>
    <t>姚安县官屯镇黄泥塘村委会黄泥塘至老马塘公路硬化（村组道路）</t>
  </si>
  <si>
    <t>2.556公里路基路面及附属工程，每公里65万元</t>
  </si>
  <si>
    <t>姚安县官屯镇黄泥塘村委会小竹箐至磨盘箐公路硬化（村组道路）</t>
  </si>
  <si>
    <t>6.92公里路基路面及附属工程，每公里65万元</t>
  </si>
  <si>
    <t>姚安县官屯镇黄泥塘村委会老马塘至小竹箐公路硬化（村组道路）</t>
  </si>
  <si>
    <t>2.625公里路基路面及附属工程，每公里65万元</t>
  </si>
  <si>
    <t>姚安县官屯镇葡萄村委会山药箐至稗子田公路硬化</t>
  </si>
  <si>
    <t>5.589公里路基路面及附属工程，每公里65万元</t>
  </si>
  <si>
    <t>姚安县官屯镇官屯村委会、栋川镇西晋关至张家坡自然村公路硬化（村组道路）</t>
  </si>
  <si>
    <t>8.309公里路基路面及附属工程，每公里150万元</t>
  </si>
  <si>
    <t>姚安县官屯镇官屯、山坡村委会张家坡至王家坡公路硬化（村组道路）</t>
  </si>
  <si>
    <t>5.49公里路基路面及附属工程，每公里150万元</t>
  </si>
  <si>
    <t>姚安县官屯镇官屯村委会王家坡至金家至西晋关公路硬化（村组道路）</t>
  </si>
  <si>
    <t>5.339公里路基路面及附属工程，每公里150万元</t>
  </si>
  <si>
    <t>姚安县弥兴镇朱街村委会浪泥旦线公路硬化（村组道路）</t>
  </si>
  <si>
    <t>4.111公里路基路面及附属工程，每公里65万元</t>
  </si>
  <si>
    <t>姚安县弥兴镇朱街村委会菜冲线公路硬化（村组道路）</t>
  </si>
  <si>
    <t>1.512公里路基路面及附属工程，每公里65万元</t>
  </si>
  <si>
    <t>姚安县弥兴镇上屯村委会石官村线公路硬化（村组道路）</t>
  </si>
  <si>
    <t>1.373公里路基路面及附属工程，每公里65万元</t>
  </si>
  <si>
    <t>姚安县弥兴镇官庄村委会中村至弯子村公路硬化（村组道路）</t>
  </si>
  <si>
    <t>1.182公里路基路面及附属工程，每公里65万元</t>
  </si>
  <si>
    <t>姚安县弥兴镇官庄村委会张家冲至姚家冲公路硬化（村组道路）</t>
  </si>
  <si>
    <t>2.86公里路基路面及附属工程，每公里65万元</t>
  </si>
  <si>
    <t>姚安县弥兴镇大苴村委会大岔箐线公路硬化（村组道路）</t>
  </si>
  <si>
    <t>姚安县弥兴镇大苴村委会大小线公路硬化（村组道路）</t>
  </si>
  <si>
    <t>2.04公里路基路面及附属工程，每公里65万元</t>
  </si>
  <si>
    <t>姚安县弥兴镇大村村委会上红线公路硬化（村组道路）</t>
  </si>
  <si>
    <t>6.221公里路基路面及附属工程，每公里65万元</t>
  </si>
  <si>
    <t>姚安县弥兴镇小苴村委会小蛇线公路硬化（村组道路）</t>
  </si>
  <si>
    <t>1.7公里路基路面及附属工程，每公里65万元</t>
  </si>
  <si>
    <t>姚安县弥兴镇小苴村委会塔者树线公路硬化（村组道路）</t>
  </si>
  <si>
    <t>1.575公里路基路面及附属工程，每公里65万元</t>
  </si>
  <si>
    <t>姚安县弥兴镇小苴村委会小水线公路硬化（村组道路）</t>
  </si>
  <si>
    <t>5.947公里路基路面及附属工程，每公里65万元</t>
  </si>
  <si>
    <t>姚安县弥兴镇小苴村委会小猫线公路硬化（村组道路）</t>
  </si>
  <si>
    <t>1.6公里路基路面及附属工程，每公里65万元</t>
  </si>
  <si>
    <t>姚安县弥兴镇小苴村委会杨保德冲线公路硬化（村组道路）</t>
  </si>
  <si>
    <t>1.784公里路基路面及附属工程，每公里65万元</t>
  </si>
  <si>
    <t>姚安县弥兴镇小苴村委会姚苴线至董家公路硬化（村组道路）</t>
  </si>
  <si>
    <t>0.605公里路基路面及附属工程，每公里65万元</t>
  </si>
  <si>
    <t>姚安县弥兴镇红梅村委会龙潭线公路硬化（村组道路）</t>
  </si>
  <si>
    <t>5.413公里路基路面及附属工程，每公里65万元</t>
  </si>
  <si>
    <t>姚安县适中乡适中村委会彝山桥至依批苴一组公路硬化（村组道路）</t>
  </si>
  <si>
    <t>6.833公里路基路面及附属工程，每公里65万元</t>
  </si>
  <si>
    <t>姚安县适中乡适中村委会肖家线公路硬化（村组道路）</t>
  </si>
  <si>
    <t>11.388公里路基路面及附属工程，每公里65万元</t>
  </si>
  <si>
    <t>姚安县适中乡适中村委会白家线公路硬化（村组道路）</t>
  </si>
  <si>
    <t>2.498公里路基路面及附属工程，每公里65万元</t>
  </si>
  <si>
    <t>姚安县适中乡适中村委会、三木村委会三木线（适中至打总地）公路硬化（村组道路）</t>
  </si>
  <si>
    <t>7.2公里路基路面及附属工程，每公里150万元</t>
  </si>
  <si>
    <t>姚安县前场镇稗子田村委会马鹿塘线公路硬化（村组道路）</t>
  </si>
  <si>
    <t>2.5公里路基路面及附属工程，每公里65万元</t>
  </si>
  <si>
    <t>姚安县前场镇稗子田村委会前适线至稗子田杞家公路硬化（村组道路）</t>
  </si>
  <si>
    <t>0.841公里路基路面及附属工程，每公里65万元</t>
  </si>
  <si>
    <t>姚安县前场镇稗子田村委会多批苴线公路建设（村组道路）</t>
  </si>
  <si>
    <t>1.091km路基路面及附属工程，每公里65万元</t>
  </si>
  <si>
    <t>姚安县前场镇新村村委会新村线至卡门公路硬化（村组道路）</t>
  </si>
  <si>
    <t>1公里路基路面及附属工程，每公里65万元</t>
  </si>
  <si>
    <t>姚安县前场镇新村村委会新村线至河底村（村组道路）</t>
  </si>
  <si>
    <t>1.2公里路基路面及附属工程，每公里65万元</t>
  </si>
  <si>
    <t>姚安县前场镇新村村委会大村至向阳干田箐线公路硬化（村组道路）</t>
  </si>
  <si>
    <t>姚安县前场镇新村村委会新村线至团山公路建设（村组道路）</t>
  </si>
  <si>
    <t>1.346km路基路面及附属工程，每公里65万元</t>
  </si>
  <si>
    <t>姚安县前场镇新民村委会牛拉左线公路硬化（村组道路）</t>
  </si>
  <si>
    <t>6.027公里路基路面及附属工程，每公里65万元</t>
  </si>
  <si>
    <t>姚安县前场镇新民村委会关巴线至大平地公路硬化（村组道路）</t>
  </si>
  <si>
    <t>2.3公里路基路面及附属工程，每公里65万元</t>
  </si>
  <si>
    <t>姚安县前场镇新民村委会关巴线至松树林村公路建设（村组道路）</t>
  </si>
  <si>
    <t>0.444km路基路面及附属工程，每公里65万元</t>
  </si>
  <si>
    <t>姚安县前场镇新民村委会康么簸至团结线公路建设（村组道路）</t>
  </si>
  <si>
    <t>1.045km路基路面及附属工程，每公里65万元</t>
  </si>
  <si>
    <t>姚安县前场镇新民村委会败地理至柴坝河公路建设（村组道路）</t>
  </si>
  <si>
    <t>2.400km路基路面及附属工程，每公里65万元</t>
  </si>
  <si>
    <t>姚安县前场镇新民村委会关巴线至新村公路建设（村组道路）</t>
  </si>
  <si>
    <t>0.6km路基路面及附属工程，每公里65万元</t>
  </si>
  <si>
    <t>姚安县前场镇新民村委会木瓜树村至牟定军拉线公路硬化（村组道路）</t>
  </si>
  <si>
    <t>3.327公里路基路面及附属工程，每公里65万元</t>
  </si>
  <si>
    <t>姚安县前场镇小河村委会罗武冲至塘房梁子公路硬化（村组道路）</t>
  </si>
  <si>
    <t>5.3公里路基路面及附属工程，每公里65万元</t>
  </si>
  <si>
    <t>姚安县前场镇王朝村委会锣锅塘线公路建设（村组道路）</t>
  </si>
  <si>
    <t>6.4路基路面及附属工程，每公里65万元</t>
  </si>
  <si>
    <t>姚安县栋川镇白龙寺村委会白龙寺小学至深沟公路硬化（村组道路）</t>
  </si>
  <si>
    <t>0.84公里路基路面及附属工程，每公里70万元</t>
  </si>
  <si>
    <t>姚安县栋川镇白龙寺村委会后周线公路建设（村组道路）</t>
  </si>
  <si>
    <t>1.5km路基路面及附属工程，每公里70万元</t>
  </si>
  <si>
    <t>姚安县栋川镇白龙寺村委会大后线至团山公路建设（村组道路）</t>
  </si>
  <si>
    <t>0.94km路基路面及附属工程，每公里70万元</t>
  </si>
  <si>
    <t>姚安县栋川镇大龙口村委会马家庄线公路建设（村组道路）</t>
  </si>
  <si>
    <t>1.2km路基路面及附属工程，每公里70万元</t>
  </si>
  <si>
    <t>姚安县栋川镇大龙口村委会朱家庄至中运河公路建设（村组道路）</t>
  </si>
  <si>
    <t>姚安县栋川镇大龙口村委会后村至刘家村公路建设（村组道路）</t>
  </si>
  <si>
    <t>0.651km路基路面及附属工程，每公里70万元</t>
  </si>
  <si>
    <t>姚安县栋川镇大龙口村委会大龙口村委会至幼儿园公路建设（村组公路）</t>
  </si>
  <si>
    <t>0.3km路基路面及附属工程，每公里70万元</t>
  </si>
  <si>
    <t>姚安县栋川镇蜻蛉村委会大树棚至龚河湾公路建设（村组道路）</t>
  </si>
  <si>
    <t>0.66km路基路面及附属工程，每公里70万元</t>
  </si>
  <si>
    <t>姚安县栋川镇清河村委会楚姚线至横大路村公路建设（村组道路）</t>
  </si>
  <si>
    <t>0.581km路基路面及附属工程，每公里70万元</t>
  </si>
  <si>
    <t>姚安县栋川镇清河村委会南永公路至莲小线公路硬化（村组道路）</t>
  </si>
  <si>
    <t>1.526公里路基路面及附属工程，每公里70万元</t>
  </si>
  <si>
    <t>姚安县栋川镇清河村委会邵关线公路硬化（村组道路）</t>
  </si>
  <si>
    <t>2.166公里路基路面及附属工程，每公里70万元</t>
  </si>
  <si>
    <t>姚安县栋川镇清河村委会莲小线至孙家坝公路建设（村组道路）</t>
  </si>
  <si>
    <t>1.47km路基路面及附属工程，每公里70万元</t>
  </si>
  <si>
    <t>姚安县栋川镇启明村委会启马线公路建设（村组道路）</t>
  </si>
  <si>
    <t>0.601km路基路面及附属工程，每公里70万元</t>
  </si>
  <si>
    <t>姚安县栋川镇海子心村委会大山弯线公路建设（村组道路）</t>
  </si>
  <si>
    <t>2.6km路基路面及附属工程，每公里70万元</t>
  </si>
  <si>
    <t>姚安县栋川镇海子心村委会马家庄至王官冲公路建设（村组道路）</t>
  </si>
  <si>
    <t>0.52km路基路面及附属工程，每公里70万元</t>
  </si>
  <si>
    <t>姚安县栋川镇龙岗村委会龙岗马家至地角硼公路建设（村组道路）</t>
  </si>
  <si>
    <t>0.922km路基路面及附属工程，每公里70万元</t>
  </si>
  <si>
    <t>姚安县栋川镇龙岗村委会中河至骆湾公路建设（村组道路）</t>
  </si>
  <si>
    <t>0.368km路基路面及附属工程，每公里70万元</t>
  </si>
  <si>
    <t>姚安县栋川镇龙岗村委会老南永线至宋一组公路建设（村组道路）</t>
  </si>
  <si>
    <t>0.8km路基路面及附属工程，每公里70万元</t>
  </si>
  <si>
    <t>姚安县栋川镇龙岗村委会老南永线至小屯公路建设（村组道路）</t>
  </si>
  <si>
    <t>0.37km路基路面及附属工程，每公里70万元</t>
  </si>
  <si>
    <t>姚安县栋川镇郭家凹村委会大龙口线至毛大桥村公路建设（村组道路）</t>
  </si>
  <si>
    <t>0.4km路基路面及附属工程，每公里70万元</t>
  </si>
  <si>
    <t>姚安县栋川镇郭家凹村委会大龙口线至小大线公路建设（村组道路）</t>
  </si>
  <si>
    <t>0.734km路基路面及附属工程，每公里70万元</t>
  </si>
  <si>
    <t>姚安县栋川镇海埂屯村委会陶官屯至岩家桥公路建设（村组道路）</t>
  </si>
  <si>
    <t>1.12km路基路面及附属工程，每公里70万元</t>
  </si>
  <si>
    <t>姚安县栋川镇海埂屯村委会平大线公路建设（村组道路）</t>
  </si>
  <si>
    <t>0.9km路基路面及附属工程，每公里70万元</t>
  </si>
  <si>
    <t>姚安县栋川镇长寿村委会长寿线至朝阳公路建设（村组道路）</t>
  </si>
  <si>
    <t>0.55km路基路面及附属工程，每公里70万元</t>
  </si>
  <si>
    <t>姚安县栋川镇长寿村委会三杨线（上新屯至下新屯段）公路建设（村组道路）</t>
  </si>
  <si>
    <t>0.45km路基路面及附属工程，每公里70万元</t>
  </si>
  <si>
    <t>姚安县栋川镇竹园村委会竹园线至团房公路建设（村组道路）</t>
  </si>
  <si>
    <t>姚安县栋川镇竹园村委会老南永线至竹园村公路建设（村组道路）</t>
  </si>
  <si>
    <t>姚安县栋川镇竹园村委会团房至湾子公路建设（村组道路）</t>
  </si>
  <si>
    <t>0.43km路基路面及附属工程，每公里70万元</t>
  </si>
  <si>
    <t>姚安县栋川镇包粮屯村委会莲小线至包粮屯二组公路建设（村组道路）</t>
  </si>
  <si>
    <t>0.36km路基路面及附属工程，每公里70万元</t>
  </si>
  <si>
    <t>姚安县栋川镇包粮屯村委莲小线至包粮屯线公路建设（村组道路）</t>
  </si>
  <si>
    <t>0.28km路基路面及附属工程，每公里70万元</t>
  </si>
  <si>
    <t>姚安县栋川镇包粮屯村委会蔡家庄线公路建设（村组道路）</t>
  </si>
  <si>
    <t>1.291km路基路面及附属工程，每公里70万元</t>
  </si>
  <si>
    <t>姚安县栋川镇地角村委会地角淜至三江口公路建设（村组道路）</t>
  </si>
  <si>
    <t>1.1km路基路面及附属工程，每公里70万元</t>
  </si>
  <si>
    <t>姚安县栋川镇地角村委会老南永公路至赤云庄公路建设（村组道路）</t>
  </si>
  <si>
    <t>0.65km路基路面及附属工程，每公里70万元</t>
  </si>
  <si>
    <t>姚安县栋川镇西街村委会白花冲支线公路建设（村组道路）</t>
  </si>
  <si>
    <t>1.448km路基路面及附属工程，每公里70万元</t>
  </si>
  <si>
    <t>姚安县栋川镇仁和村委会大卢科线至程家湾公路建设（村组道路）</t>
  </si>
  <si>
    <t>0.13km路基路面及附属工程，每公里70万元</t>
  </si>
  <si>
    <t>姚安县光禄镇旧城村委会旧城线至李家村（村组道路）</t>
  </si>
  <si>
    <t>姚安县光禄镇福光村委会老罗线公路建设（村组道路）</t>
  </si>
  <si>
    <t>0.7km路基路面及附属工程，每公里70万元</t>
  </si>
  <si>
    <t>姚安县光禄镇吴海村委会苏子线公路建设（村组道路）</t>
  </si>
  <si>
    <t>1.4km路基路面及附属工程，每公里70万元</t>
  </si>
  <si>
    <t>姚安县光禄镇吴海村委会稻田线公路建设（村组道路）</t>
  </si>
  <si>
    <t>2.898km路基路面及附属工程，每公里70万元</t>
  </si>
  <si>
    <t>姚安县光禄镇新庄村委会钱弯线公路建设（村组道路）</t>
  </si>
  <si>
    <t>姚安县光禄镇新庄村委会大新庄线公路建设（村组道路）</t>
  </si>
  <si>
    <t>1.3km路基路面及附属工程，每公里70万元</t>
  </si>
  <si>
    <t>姚安县光禄镇草海村委会草海村至六监区公路硬化（村组道路）</t>
  </si>
  <si>
    <t>1.195公里路基路面及附属工程，每公里70万元</t>
  </si>
  <si>
    <t>姚安县光禄镇草海村委会六监区至庄房公路硬化（村组道路）</t>
  </si>
  <si>
    <t>1.674公里路基路面及附属工程，每公里70万元</t>
  </si>
  <si>
    <t>48/0</t>
  </si>
  <si>
    <t>姚安县光禄镇草海村委会王家村至福光老鸦桥公路建设（村组道路）</t>
  </si>
  <si>
    <t>2.9km路基路面及附属工程，每公里70万元</t>
  </si>
  <si>
    <t>姚安县光禄镇后营村委会后营村委会后营至石家公路建设（村组道路）</t>
  </si>
  <si>
    <t>1.50km路基路面及附属工程，每公里70万元</t>
  </si>
  <si>
    <t>姚安县光禄镇梯子村委会梯子蚊子箐村至梯子香火田村公路建设（村组道路）</t>
  </si>
  <si>
    <t>0.329km路基路面及附属工程，每公里70万元</t>
  </si>
  <si>
    <t>姚安县光禄镇梯子村委会梯子线至岔河公路建设公路建设（村组道路）</t>
  </si>
  <si>
    <t>1.686km路基路面及附属工程，每公里70万元</t>
  </si>
  <si>
    <t>姚安县光禄镇梯子村委会梯子罗家村至大姚王冲公路建设（村组道路）</t>
  </si>
  <si>
    <t>1.33km路基路面及附属工程，每公里70万元</t>
  </si>
  <si>
    <t>姚安县光禄镇小邑村委会姚安县光禄镇小邑村委会草海桥建设工程</t>
  </si>
  <si>
    <t>桥梁全长32米</t>
  </si>
  <si>
    <t>姚安县太平镇太平村委会上盐井线至大麻栎树村公路硬化（村组道路）</t>
  </si>
  <si>
    <t>1.126公里路基路面及附属工程，每公里70万元</t>
  </si>
  <si>
    <t>姚安县太平镇太平村委会南永公路至下盐井公路硬化（村组道路）</t>
  </si>
  <si>
    <t>0.45公里路基路面及附属工程，每公里70万元</t>
  </si>
  <si>
    <t>姚安县太平镇陈家村委会大麦冲线公路硬化（村组道路）</t>
  </si>
  <si>
    <t>1.1公里路基路面及附属工程，每公里70万元</t>
  </si>
  <si>
    <t>姚安县太平镇陈家村委会汤家冲至李家村（老葛冲至老李冲段）公路硬化（村组道路）</t>
  </si>
  <si>
    <t>3.019公里路基路面及附属工程，每公里70万元</t>
  </si>
  <si>
    <t>姚安县太平镇陈家村委会陈家线至荞麦山公路硬化（村组道路）</t>
  </si>
  <si>
    <t>0.805公里路基路面及附属工程，每公里70万元</t>
  </si>
  <si>
    <t>姚安县太平镇陈家村委会陈阿线至胡家村公路硬化（村组道路）</t>
  </si>
  <si>
    <t>0.68公里路基路面及附属工程，每公里70万元</t>
  </si>
  <si>
    <t>姚安县太平镇陈家村委会汤家冲线至周家村公路硬化（村组道路）</t>
  </si>
  <si>
    <t>0.647公里路基路面及附属工程，每公里70万元</t>
  </si>
  <si>
    <t>姚安县太平镇白石地村委会老蜂窝线公路硬化（村组道路）</t>
  </si>
  <si>
    <t>1.12公里路基路面及附属工程，每公里70万元</t>
  </si>
  <si>
    <t>姚安县太平镇白石地村委会南永公路至下口坝</t>
  </si>
  <si>
    <t>0.168公里路基路面及附属工程，每公里70万元</t>
  </si>
  <si>
    <t>姚安县太平镇白石地村委会永景线至上庄五组</t>
  </si>
  <si>
    <t>姚安县太平镇各苴村委会各苴线至马斯河文化活动室</t>
  </si>
  <si>
    <t>2.318公里路基路面及附属工程，每公里70万元</t>
  </si>
  <si>
    <t>栋川镇、光禄镇、太平镇栋川镇、光禄镇、太平镇窄路基路面加宽项目</t>
  </si>
  <si>
    <t>30km窄路基路面加宽，每公里13万元</t>
  </si>
  <si>
    <t>姚安县全县9个乡镇安全生命防护工程</t>
  </si>
  <si>
    <t>293.125km安全生命防护工程，每公里7万元</t>
  </si>
  <si>
    <t>姚安县前场镇撤并建制村硬化路</t>
  </si>
  <si>
    <t>9.821km路基路面及附属工程，每公里40万元</t>
  </si>
  <si>
    <t>姚安县栋川镇、官屯镇交通扶贫资源路、旅游路、产业路建设项目</t>
  </si>
  <si>
    <t>19.138km路基路面及附属工程，每公里160万元</t>
  </si>
  <si>
    <t>姚安县栋川镇、前场镇广姚线安全生命防护工程</t>
  </si>
  <si>
    <t>4公里范围内安全生命防护工程，每公里7.9万元</t>
  </si>
  <si>
    <t>姚安县栋川镇、官屯镇、弥兴镇姚苴线沥青路面修复工程</t>
  </si>
  <si>
    <t>23公里范围内沥青路面修复工程，每公里1.38万元</t>
  </si>
  <si>
    <t>姚安县农村公路安全生命防护工程</t>
  </si>
  <si>
    <t>安装障碍式减速带49道212m,警示桩1430棵，指路标志1块，警告标志58块，交通凸面镜36块</t>
  </si>
  <si>
    <t>姚安县栋川镇地角、马草地、白龙寺村委会龙白线窄路面加宽</t>
  </si>
  <si>
    <t>5.775公里窄路面加宽，每公里13万元</t>
  </si>
  <si>
    <t>姚安县栋川镇大龙口、启明、龙岗村委会大龙线窄路面加宽项目</t>
  </si>
  <si>
    <t>2.365公里窄路面加宽，每公里13万元</t>
  </si>
  <si>
    <t>姚安县栋川镇郭家凹、海子心、大龙口村委会小大线窄路面加宽项目</t>
  </si>
  <si>
    <t>4.096公里窄路面加宽，每公里13万元</t>
  </si>
  <si>
    <t>姚安县栋川镇徐官坝、启明村委会徐卫线线窄路面加宽项目</t>
  </si>
  <si>
    <t>3.244公里窄路面加宽，每公里13万元</t>
  </si>
  <si>
    <t>姚安县弥兴镇大苴村委会弥兴-沙桥安全生命防护工程</t>
  </si>
  <si>
    <t>10.34公里范围内安全生命防护工程，每公里7万元</t>
  </si>
  <si>
    <t>姚安县前场镇新街、木署村委会、适中乡月明、适中村委会前适线安全生命防护工程</t>
  </si>
  <si>
    <t>15.56公里范围内安全生命防护工程，每公里7万元</t>
  </si>
  <si>
    <t>姚安县前场镇石河、庄科村委会庄科线安全生命防护工程</t>
  </si>
  <si>
    <t>10.605公里范围内安全生命防护工程，每公里7万元</t>
  </si>
  <si>
    <t>姚安县前场镇新村村委会新村线安全生命防护工程</t>
  </si>
  <si>
    <t>6.5公里范围内安全生命防护工程，每公里7万元</t>
  </si>
  <si>
    <t>姚安县官屯镇2016年整乡推进项目</t>
  </si>
  <si>
    <t>小型公益性生产生活设施及产业发展</t>
  </si>
  <si>
    <t>姚安县弥兴镇2016年整乡推进项目</t>
  </si>
  <si>
    <t>姚安县光禄镇小邑和班刘行政村整村推进项目</t>
  </si>
  <si>
    <t>姚安县太平镇整乡推进项目</t>
  </si>
  <si>
    <t>姚安县前场镇庄科、石河、木署、新街行政村整村推进项目</t>
  </si>
  <si>
    <t>姚安县左门乡苤拉、左门行政村整村推进项目</t>
  </si>
  <si>
    <t>姚安县大河口乡涟水、麂子行政村整村推进项目</t>
  </si>
  <si>
    <t>姚安县2018年农村饮水安全巩固提升工程</t>
  </si>
  <si>
    <t>针对水量不足问题，对全县9个乡镇145个项目点进行建水源取水、管道改造，确保脱贫攻坚饮水有保障。</t>
  </si>
  <si>
    <t>姚安县栋川镇集镇供水管网改造工程</t>
  </si>
  <si>
    <t>新改、扩建供水配套管网DN20-DN500管道，总长76km.建闸阀井、检修井460个。新建水表及消防栓200套。</t>
  </si>
  <si>
    <t>姚安县官屯镇马游、官屯、山坡村人饮巩固提升工程</t>
  </si>
  <si>
    <t>从马游水库取水，建设输水管道10.96KM，建设日供水1200m3/天水厂一座，建设部分村组配水管道，项目可覆盖马游、官屯、山坡三个村委会。</t>
  </si>
  <si>
    <t>姚安县大河口乡大栎树村供水工程</t>
  </si>
  <si>
    <r>
      <t>新建日处理能力400m</t>
    </r>
    <r>
      <rPr>
        <vertAlign val="superscript"/>
        <sz val="10"/>
        <color indexed="63"/>
        <rFont val="宋体"/>
        <family val="0"/>
      </rPr>
      <t>3</t>
    </r>
    <r>
      <rPr>
        <sz val="10"/>
        <color indexed="63"/>
        <rFont val="宋体"/>
        <family val="0"/>
      </rPr>
      <t>水厂一座，架设输水及配水管道7.96km.供水受益人口2237人。</t>
    </r>
  </si>
  <si>
    <t>姚安县官屯镇三角村委会供水工程</t>
  </si>
  <si>
    <r>
      <t>新建日处理能力350m</t>
    </r>
    <r>
      <rPr>
        <vertAlign val="superscript"/>
        <sz val="10"/>
        <color indexed="63"/>
        <rFont val="宋体"/>
        <family val="0"/>
      </rPr>
      <t>3</t>
    </r>
    <r>
      <rPr>
        <sz val="10"/>
        <color indexed="63"/>
        <rFont val="宋体"/>
        <family val="0"/>
      </rPr>
      <t>水厂一座，架设输水及配水管道5.7km.供水受益人口1671人。</t>
    </r>
  </si>
  <si>
    <t>姚安县官屯镇黄泥塘村委会供水工程</t>
  </si>
  <si>
    <r>
      <t>新建日处理能力150m</t>
    </r>
    <r>
      <rPr>
        <vertAlign val="superscript"/>
        <sz val="10"/>
        <color indexed="63"/>
        <rFont val="宋体"/>
        <family val="0"/>
      </rPr>
      <t>3</t>
    </r>
    <r>
      <rPr>
        <sz val="10"/>
        <color indexed="63"/>
        <rFont val="宋体"/>
        <family val="0"/>
      </rPr>
      <t>水厂一座，架设输水及配水管道7.96km.供水受益人口655人。</t>
    </r>
  </si>
  <si>
    <t>姚安县弥兴镇小苴片区供水工程</t>
  </si>
  <si>
    <r>
      <t>新建日处理能力300m</t>
    </r>
    <r>
      <rPr>
        <vertAlign val="superscript"/>
        <sz val="10"/>
        <color indexed="63"/>
        <rFont val="宋体"/>
        <family val="0"/>
      </rPr>
      <t>3</t>
    </r>
    <r>
      <rPr>
        <sz val="10"/>
        <color indexed="63"/>
        <rFont val="宋体"/>
        <family val="0"/>
      </rPr>
      <t>水厂一座，架设输水及配水管道12.6km.供水受益人口3200人。</t>
    </r>
  </si>
  <si>
    <t>姚安县左门乡地索村委会供水工程</t>
  </si>
  <si>
    <t>新建地索村委会地索坪水厂1座，架设dg40饮水管道6.7公里。</t>
  </si>
  <si>
    <t>姚安县2019年农村饮水安全巩固提升工程</t>
  </si>
  <si>
    <t>针对水量不足问题，对全县9个乡镇的分散供水户进行管网改造，确保脱贫攻坚饮水有得到巩固提升。</t>
  </si>
  <si>
    <t>姚安县2020年农村饮水安全巩固提升工程</t>
  </si>
  <si>
    <t>姚安县适中乡月明等2个村土地整治项目</t>
  </si>
  <si>
    <t>项目区建设规模171.3102公顷，新增耕地面积1.8086公顷，新增耕地率1.06%。</t>
  </si>
  <si>
    <t>姚安县光禄镇旧城村委会片区高标准农田建设项目</t>
  </si>
  <si>
    <t>田间机耕道路建设8km,道路宽5m~7m；田间排灌沟渠7km，浆砌石砌筑或混凝土浇筑，配套放水闸门、过沟农桥、涵洞等。</t>
  </si>
  <si>
    <t>姚安县光禄镇小邑村委会片区高标准农田建设项目</t>
  </si>
  <si>
    <t>田间机耕道路建设9km,道路宽5m~7m；田间排灌沟渠7.2km，浆砌石砌筑或混凝土浇筑，配套放水闸门、过沟农桥、涵洞等。</t>
  </si>
  <si>
    <t>姚安县光禄镇新庄村委会片区高标准农田建设项目</t>
  </si>
  <si>
    <t>田间机耕道路建设10km,道路宽5m~7m；田间排灌沟渠7.5km，浆砌石砌筑或混凝土浇筑，配套放水闸门、过沟农桥、涵洞等。</t>
  </si>
  <si>
    <t>姚安县光禄镇小邑、梯子片区综合开发项目（以工代赈）发改局</t>
  </si>
  <si>
    <t>1、沟渠三面光36条，长17845.2米；2、机耕路4条1650米；3、挡墙支砌20段594.6米；4、埋设DN500砼管160米。</t>
  </si>
  <si>
    <t>大河口乡紫贝乌河片区综合开发项目（以工代赈）发改局</t>
  </si>
  <si>
    <t>沟渠三面光8条，长13.79公里，除险加固坝塘4座，修复滚水坝3座。</t>
  </si>
  <si>
    <t>姚安县适中乡龙潭箐水库</t>
  </si>
  <si>
    <t>新建小（一）型水库，总库容108.75万m³,坝高48.9m。新建大坝、溢洪道、输水隧洞。</t>
  </si>
  <si>
    <t>姚安县太平镇大跃进水库</t>
  </si>
  <si>
    <r>
      <t>扩建小(二)型为小（一）型水库，增加坝高12.1m，总坝高44.1m，总库容110.1万m</t>
    </r>
    <r>
      <rPr>
        <vertAlign val="superscript"/>
        <sz val="10"/>
        <color indexed="63"/>
        <rFont val="宋体"/>
        <family val="0"/>
      </rPr>
      <t>3</t>
    </r>
    <r>
      <rPr>
        <sz val="10"/>
        <color indexed="63"/>
        <rFont val="宋体"/>
        <family val="0"/>
      </rPr>
      <t>，增加库容76.6万m</t>
    </r>
    <r>
      <rPr>
        <vertAlign val="superscript"/>
        <sz val="10"/>
        <color indexed="63"/>
        <rFont val="宋体"/>
        <family val="0"/>
      </rPr>
      <t>3</t>
    </r>
    <r>
      <rPr>
        <sz val="10"/>
        <color indexed="63"/>
        <rFont val="宋体"/>
        <family val="0"/>
      </rPr>
      <t>；配套灌溉渠道长度3.257km，设计流量0.028m</t>
    </r>
    <r>
      <rPr>
        <vertAlign val="superscript"/>
        <sz val="10"/>
        <color indexed="63"/>
        <rFont val="宋体"/>
        <family val="0"/>
      </rPr>
      <t>3</t>
    </r>
    <r>
      <rPr>
        <sz val="10"/>
        <color indexed="63"/>
        <rFont val="宋体"/>
        <family val="0"/>
      </rPr>
      <t>/s。</t>
    </r>
  </si>
  <si>
    <t>姚安县栋川镇小黑坝水库</t>
  </si>
  <si>
    <r>
      <t>扩建小(二)型为小（一）型水库，增加坝高11.8m，总坝高27.1m，总库容141.2万m</t>
    </r>
    <r>
      <rPr>
        <vertAlign val="superscript"/>
        <sz val="10"/>
        <color indexed="63"/>
        <rFont val="宋体"/>
        <family val="0"/>
      </rPr>
      <t>3</t>
    </r>
    <r>
      <rPr>
        <sz val="10"/>
        <color indexed="63"/>
        <rFont val="宋体"/>
        <family val="0"/>
      </rPr>
      <t>，增加库容95.2万m</t>
    </r>
    <r>
      <rPr>
        <vertAlign val="superscript"/>
        <sz val="10"/>
        <color indexed="63"/>
        <rFont val="宋体"/>
        <family val="0"/>
      </rPr>
      <t>3</t>
    </r>
    <r>
      <rPr>
        <sz val="10"/>
        <color indexed="63"/>
        <rFont val="宋体"/>
        <family val="0"/>
      </rPr>
      <t>。</t>
    </r>
  </si>
  <si>
    <t>姚安县胡家山水库除险加固工程</t>
  </si>
  <si>
    <t>除险加固</t>
  </si>
  <si>
    <t>对水库进行除险加固。</t>
  </si>
  <si>
    <t>姚安县蜻蛉河东运河尾段河道治理工程</t>
  </si>
  <si>
    <r>
      <t>径流面积234.45km</t>
    </r>
    <r>
      <rPr>
        <vertAlign val="superscript"/>
        <sz val="10"/>
        <color indexed="63"/>
        <rFont val="宋体"/>
        <family val="0"/>
      </rPr>
      <t>2</t>
    </r>
    <r>
      <rPr>
        <sz val="10"/>
        <color indexed="63"/>
        <rFont val="宋体"/>
        <family val="0"/>
      </rPr>
      <t>，河道整治、护滩、清淤长度6.2km，河堤洪水标准由现在5年一遇提高至10年一遇。</t>
    </r>
  </si>
  <si>
    <t>姚安县弥兴河（岔河至代家村段）河道治理工程</t>
  </si>
  <si>
    <r>
      <t>径流面积55km</t>
    </r>
    <r>
      <rPr>
        <vertAlign val="superscript"/>
        <sz val="10"/>
        <color indexed="63"/>
        <rFont val="宋体"/>
        <family val="0"/>
      </rPr>
      <t>2</t>
    </r>
    <r>
      <rPr>
        <sz val="10"/>
        <color indexed="63"/>
        <rFont val="宋体"/>
        <family val="0"/>
      </rPr>
      <t>，河道整治、护滩、清淤长度3.8km，河堤洪水标准由现在5年一遇提高至10年一遇。</t>
    </r>
  </si>
  <si>
    <t>姚安县大麦地小流域重点水土保持治理工程</t>
  </si>
  <si>
    <r>
      <t>村容村貌整治：太阳能路灯25盏、垃圾箱15个，宣传画504㎡。光左公路措施：排水沟衬砌5km，挡土墙534m，沉砂池6个；坡面水系工程谷坊16座、河道治理450m。生产道路：机耕道整治2.53km、排水沟衬砌2.4km；植物防护水保林86.53hm</t>
    </r>
    <r>
      <rPr>
        <vertAlign val="superscript"/>
        <sz val="10"/>
        <color indexed="63"/>
        <rFont val="宋体"/>
        <family val="0"/>
      </rPr>
      <t>2</t>
    </r>
    <r>
      <rPr>
        <sz val="10"/>
        <color indexed="63"/>
        <rFont val="宋体"/>
        <family val="0"/>
      </rPr>
      <t>；经果林11.87hm</t>
    </r>
    <r>
      <rPr>
        <vertAlign val="superscript"/>
        <sz val="10"/>
        <color indexed="63"/>
        <rFont val="宋体"/>
        <family val="0"/>
      </rPr>
      <t>2</t>
    </r>
    <r>
      <rPr>
        <sz val="10"/>
        <color indexed="63"/>
        <rFont val="宋体"/>
        <family val="0"/>
      </rPr>
      <t>。封禁治理1483.65hm</t>
    </r>
    <r>
      <rPr>
        <vertAlign val="superscript"/>
        <sz val="10"/>
        <color indexed="63"/>
        <rFont val="宋体"/>
        <family val="0"/>
      </rPr>
      <t>2</t>
    </r>
    <r>
      <rPr>
        <sz val="10"/>
        <color indexed="63"/>
        <rFont val="宋体"/>
        <family val="0"/>
      </rPr>
      <t>。</t>
    </r>
  </si>
  <si>
    <t>姚安县马游河生态清洁型小流域治理工程</t>
  </si>
  <si>
    <r>
      <t>治理面积 29.66hm</t>
    </r>
    <r>
      <rPr>
        <vertAlign val="superscript"/>
        <sz val="10"/>
        <color indexed="63"/>
        <rFont val="宋体"/>
        <family val="0"/>
      </rPr>
      <t>2</t>
    </r>
    <r>
      <rPr>
        <sz val="10"/>
        <color indexed="63"/>
        <rFont val="宋体"/>
        <family val="0"/>
      </rPr>
      <t>，建设内容为村容村貌整治、排水沟衬砌、挡土墙、坡面水系工程谷坊、河道治理、机耕道整治、植物防护水保林及经果林等。</t>
    </r>
  </si>
  <si>
    <t>姚安县大河口乡大伙房水库</t>
  </si>
  <si>
    <t>大坝整形加固及灌浆,新建溢洪道,输水涵洞改造，完善附属设施。</t>
  </si>
  <si>
    <t>姚安县弥兴镇雪坡河水库</t>
  </si>
  <si>
    <t>大坝整形加固,新建溢洪道,输水涵洞改造，完善附属设施。</t>
  </si>
  <si>
    <t>姚安县光禄镇腊梅厂水库</t>
  </si>
  <si>
    <t>姚安县太平镇迆牯牛箐水库</t>
  </si>
  <si>
    <t>姚安县太平镇老鸦花箐水库</t>
  </si>
  <si>
    <t>姚安县适中乡红土坡水库</t>
  </si>
  <si>
    <t>姚安县适中乡梅子箐水库</t>
  </si>
  <si>
    <t>姚安县山洪灾害防治</t>
  </si>
  <si>
    <t>修复自动雨量站5站、预警广播站补充完善15站、县级平台延伸至2个乡镇、村级演练1场。</t>
  </si>
  <si>
    <t>姚安县河长制</t>
  </si>
  <si>
    <t>制作公示牌、河长手册、宣传材料等</t>
  </si>
  <si>
    <t>姚安县水利工程维修养护</t>
  </si>
  <si>
    <t>对全县杨家村等4件县管水库，弥兴龙马箐等三条排灌沟渠进行维修养护。</t>
  </si>
  <si>
    <t>姚安县万亩农田高效节水灌溉项目</t>
  </si>
  <si>
    <t>该项目规划面积涉及全县9个乡镇，灌溉面积7万亩。项目建设内容为取水工程、抽水泵站、电力设施、引水管网、田间管网等，项目区布置引水管36条，总长36.86km。</t>
  </si>
  <si>
    <t>姚安县太平镇小水网建设工程</t>
  </si>
  <si>
    <t>建设水池4个、架设管道4.5km，水毁修复部分水利设施</t>
  </si>
  <si>
    <t>姚安县栋川镇小水网建设工程</t>
  </si>
  <si>
    <t>建设水池5个、架设管道6.6km，水毁修复部分水利设施</t>
  </si>
  <si>
    <t>姚安县光禄镇小水网建设工程</t>
  </si>
  <si>
    <t>建设水池2个、架设管道4.8km，水毁修复部分水利设施</t>
  </si>
  <si>
    <t>姚安县适中乡小水网建设工程</t>
  </si>
  <si>
    <t>姚安县前场镇小水网建设工程</t>
  </si>
  <si>
    <t>建设水池3个、架设管道5.9km，水毁修复部分水利设施</t>
  </si>
  <si>
    <t>姚安县左门乡小水网建设工程</t>
  </si>
  <si>
    <t>建设水池2个、架设管道5.5km，水毁修复部分水利设施</t>
  </si>
  <si>
    <t>姚安县左门乡地索村委会李家大沟沟渠工程</t>
  </si>
  <si>
    <t>混凝土水沟浇筑，断面0.4*0.6</t>
  </si>
  <si>
    <t>姚安县左门引洪沟防渗加固工程</t>
  </si>
  <si>
    <t>混凝土水沟浇筑，断面1.4*0.8</t>
  </si>
  <si>
    <t>姚安县2012-2015年“爱心水窖”建设项目</t>
  </si>
  <si>
    <t>口</t>
  </si>
  <si>
    <t>全县9个乡镇4个年度共建设爱心水窖3567口其中（栋川镇123口，太平镇490口，大河口乡343口，左门乡263口，光禄镇830口，弥兴镇127口，官屯镇1072口，适中乡83口，前场镇236口），已补助资金927.16万元，按补助计划申请缺口补助资金152.94万元。</t>
  </si>
  <si>
    <t>栋川镇</t>
  </si>
  <si>
    <t>太平镇</t>
  </si>
  <si>
    <t>大河口乡</t>
  </si>
  <si>
    <t>左门乡</t>
  </si>
  <si>
    <t>光禄镇</t>
  </si>
  <si>
    <t>弥兴镇</t>
  </si>
  <si>
    <t>官屯镇</t>
  </si>
  <si>
    <t>适中乡</t>
  </si>
  <si>
    <t>前场镇</t>
  </si>
  <si>
    <t>工信（通管）</t>
  </si>
  <si>
    <t>姚安县2018年-2019年村内道路硬化102.617公里，财政上四位一体项目7个。</t>
  </si>
  <si>
    <t>姚安县适中乡适中村委会道路硬化工程</t>
  </si>
  <si>
    <t>小村一、二、三组内道路硬化，2018年小村道路硬化1943米，宽1.5，厚0.2，M75#110m³，依批苴一组2018年村内道路硬化，依批苴一组村间道路硬化1425m，宽1.5m，厚0.2m,C20砼427.5m3,依批苴二组2018年村内道路硬化，依批苴二组村间道路硬化590m，宽1.5m，厚0.2m,C20砼，白家组2018年村间道路硬化，白家自然村道路硬化1000米，宽1.5米。C20砼硬化225立方米。每立方米补助650元。</t>
  </si>
  <si>
    <t>姚安县适中乡三木村委会己者簸自然村</t>
  </si>
  <si>
    <t>己者簸一、二、三组村内道路硬化：长1000米，宽1.2米，厚0.15米。</t>
  </si>
  <si>
    <t>姚安县弥兴镇大苴村委会村内道路硬化工程</t>
  </si>
  <si>
    <t>道路硬化5条，1.大王村组路面硬化250m（宽2m、厚0.2m）和600m（宽1.5m、厚0.15m）；2.大岔箐组路面硬化1300m（宽3m、厚0.2m）、1200m（宽1.5m、厚0.15m）和600m（宽1m、厚0.15m）。董家组路面硬化500m（宽2m、厚0.2m）。</t>
  </si>
  <si>
    <t>姚安县弥兴镇小苴村委会村内道路硬化工程</t>
  </si>
  <si>
    <t>道路硬化6条，其中：1.张家组路面硬化600m（宽1.5m、厚0.15m）；2.李家、罗家、杨家路面硬化2300m（宽1.5m、厚0.15m）；3.武家组路面硬化；4.徐一、徐二路面硬化800m（宽1.5m、厚0.15m）；5.小郭家路面硬化700m（宽1.5m、厚0.15m）；6.杨保德冲路面硬化2200m（宽2m、厚0.2m）；7.董家组路面硬化280m（董福贵大门至董云达大门110m，宽1.2m；董云达大门至水洼沟90m，宽1.2m；董云华大门80m，宽4.5m）</t>
  </si>
  <si>
    <t>姚安县弥兴镇红梅村内道路硬化工程</t>
  </si>
  <si>
    <t>村内道路硬化6条，共计3.25km，其中：1.岔河组内道路硬化长1000m（宽3m、厚0.2m）；2.迤罗组内道路硬化长200m（宽4m、厚0.2m）；3.外罗组内道路硬化长100m（宽3m、厚0.2m）；4.徐三组内道路硬化长1000m（宽3m、厚0.2m）；5.罗文组内道路硬化长500m（宽3m、厚0.2m）；6.万家组内道路硬化主路长300m（宽4m、厚0.2m），次干道长150m（宽1.5m、厚0.15m）。</t>
  </si>
  <si>
    <t>姚安县前场镇新民村委会村内道路硬化</t>
  </si>
  <si>
    <t>前场镇新民村委会村内道路硬化1：小海子村间道路硬化560m（主线宽3米）、500m（分线宽1.5米），厚0.2米。2：拉左村主线240m、分线180m；宽3.5米，厚0.2米。3：牛拉左整村推进水泥路：590m（主线）、250m（分线），宽3.5米，厚0.2。C20砼1368立方米，补助670元/立方米，级配碎石垫层7120平方米，补助50元/平方米。</t>
  </si>
  <si>
    <t>姚安县前场镇王朝村委会村内道路硬化</t>
  </si>
  <si>
    <t>村内道路硬化2.12公里：其中（1）宽1.5米，厚0.15米共1.6公里；（2）宽1米，厚0.15米共0.52公里，C20砼共438m³。</t>
  </si>
  <si>
    <t>姚安县光禄镇后营村村委会村内道路硬化</t>
  </si>
  <si>
    <t>后营村村委会村内道路硬化16公里</t>
  </si>
  <si>
    <t>姚安县光禄镇旧城村村委会村内道路硬化</t>
  </si>
  <si>
    <t>旧城村村委会村内道路硬化8.9公里</t>
  </si>
  <si>
    <t>姚安县光禄镇吴海村村委会村内道路硬化</t>
  </si>
  <si>
    <t>吴海村村委会村内道路硬化1.6公里</t>
  </si>
  <si>
    <t>姚安县光禄镇村福光村委会村内道路硬化</t>
  </si>
  <si>
    <t>福光村委会福光烟河路至何家村1.8公里，罗西坪0.4公里，王家村1公里3个小组道路硬化工程</t>
  </si>
  <si>
    <t>姚安县光禄镇江尾村委会村内道路硬化</t>
  </si>
  <si>
    <t>江尾村委会庄房村、中村二组、三组村内道路硬化7.2公里，其中4米宽1.9公里，2米宽2.6公里，1.5米宽2.7公里。</t>
  </si>
  <si>
    <t>姚安县光禄镇新庄村村委会村内道路硬化</t>
  </si>
  <si>
    <t>新庄村委会硬化宽3.5米，长2公里的水泥路面，硬化宽2米长2公里的村内入户道路。</t>
  </si>
  <si>
    <t>姚安县太平镇陈家村委会村内道路硬化</t>
  </si>
  <si>
    <t>杨官庄200米，汤家冲周家500米</t>
  </si>
  <si>
    <t>姚安县太平镇白石地村委会村内道路硬化</t>
  </si>
  <si>
    <t>蛉丰一组（东沟桥至丁重华户段）：150*1.5*0.15m³石厂公路至蛉丰一组文化室至山咀岔路段：360*2*0.2m³，蛉丰一、二组杨学昌户至碎石站上边李绍祥户岔口段：1000*3*0.3m³，蛉丰二组碎石站至李绍祥户段：110*2*0.2m³，蛉丰二组李春有户至李家咀杨正祥户段：360*1.5*0.15m³，三角店岔路口山咀至韩家道场段道路硬化：300*2.5*0.3m³，三角店岔路口山咀至韩家道场段路边挡墙重建：70*3*1.2m³，三角店水井至李存新户段道路硬化：200*2.5*0.25m³，三角店水井至李存新户段路边挡墙重建：40*2.0*0.8m³，三角店周家岔口至周成武户段道路硬化：140*2.0*0.15m³，蛉丰一组周学军户入户路硬化：50*1.5*0.15m³，拉地冲上村一组李荣华户上边岔路口至李明户房后村内路硬化：460*3*0.25m³，苍二组文化室岔口至夏朝珊房后村内路硬化：480*3*0.25m³，苍二组文化室岔口至周自禄户段道路硬化：160*2*0.15m³，苍蒲塘主路至水井上道场段道路硬化：350*3*0.25m³，陈家洼李树荣户旁主路挡墙重建：36*2*0.8m³，者乐文化室至周祥明户段道路硬化：700*3*0.3m³，咀子上周德胜户门前至周正和户入户路硬化：180*1.5*0.15m³，大麦地周明安户后墙至周明书户段道路硬化：100*1.5*0.15m³，二甲周桃委户至周海映户入户路硬化：120*1.5*0.15m³，二甲周桃委户至周海映户入户路硬化：120*1.5*0.15m³，二甲周才书户墙外至周岳才户入户路硬化：40*1.5*0.15m³，二甲周国武户至周永生户入户路硬化：50*1.5*0.15m³大麦地周平安户至周六才户入户路硬化：100*1.5*0.15m³，大麦地周仕荣户至周荣礼户入户路硬化：40*1.5*0.15m³，白一组杨进昌户至李诗广户入户路硬化：50*1.5*0.15m³，白一组杨进辉户至杨应廷户入户路硬化：50*1.5*0.15m³，白二组杨以顺户至杜安平户入户路硬化：100*1.5*0.15m³，上庄三组刘海军户后墙至王永生、瞿彩莲、李怀茂、李永康等户入户路硬化：120*2*0.2m³，上庄二组李恒光户至村庄主路入户路硬化：60*2*0.15m³，上庄二组刘西平户后墙至张全昌户段道路硬化：200*1.5*0.15m³，上庄二组水井至张进生户入户路硬化：360*1.5*0.15m³，上庄二组刘西平户后墙至李永华、李永红、张元昌、张开户等户入户路硬化：240*1.5*0.15m³，上庄五组主干路至张朝光户入户路硬化210*1.5*0.15m³，上庄五组主干路至张朝兵户入户路硬化130*1.5*0.15m³，上庄五组主干路至张朝芳户入户路硬化150*1.5*0.15m³，上庄二组主干路至文化室段村内路硬化：30*3*0.25m³，高二组主路至文化活动室村内路硬化：360*2*0.25m³，高二组文化活动室至新道场段村内路硬化：300*2*0.25m³，高一组新道场至李达昌户路口村内路硬化：700*3*0.25m³，高一组主干路至李永云户入户路硬化：300*1.5*0.15m³，高二组丫口主路至李如林户段道路硬化：30*1.5*0.15m³，高二组丫口主路至李如洪户段道路硬化：30*1.5*0.15m³，</t>
  </si>
  <si>
    <t>姚安县太平镇太平村委会高家田入村公路</t>
  </si>
  <si>
    <t>高家田入村公路1.5公里，计划资金75万元；入户路断头路2.5km，计划资金28.8万元</t>
  </si>
  <si>
    <t>姚安县太平镇太平村田房箐小组入村公路</t>
  </si>
  <si>
    <t>田房箐小组入组道路1.1公里，计划使用资金60万元</t>
  </si>
  <si>
    <t>姚安县太平镇太平村下盐井入村公路</t>
  </si>
  <si>
    <t>下盐井入组路800米，计划资金40万元；入户断头路900米，计划资金10.3万元</t>
  </si>
  <si>
    <t>姚安县大河口乡大河口村秧田箐组道路硬化</t>
  </si>
  <si>
    <t>长879米，宽1.5-3米</t>
  </si>
  <si>
    <t>姚安县大河口乡大河口村秧田冲组道路硬化</t>
  </si>
  <si>
    <t>长441米，宽1.5-3米</t>
  </si>
  <si>
    <t>姚安县大河口乡大河口村半山道路硬化</t>
  </si>
  <si>
    <t>长456米，宽1.5-3米</t>
  </si>
  <si>
    <t>姚安县大河口乡大河口村良子道路硬化</t>
  </si>
  <si>
    <t>长225米，宽1.5-3米</t>
  </si>
  <si>
    <t>姚安县大河口乡大河口村曹家组道路硬化</t>
  </si>
  <si>
    <t>长450米，宽1.5-3米</t>
  </si>
  <si>
    <t>姚安县大河口乡大河口村大松树组道路硬化</t>
  </si>
  <si>
    <t>场所硬化9.5m*9m；道路硬化55米，宽1.5米；道路硬化长540米，宽3.8米</t>
  </si>
  <si>
    <t>大河口乡大河口村曹家</t>
  </si>
  <si>
    <t>简易人行桥1座</t>
  </si>
  <si>
    <t>大河口乡大河口村彭家</t>
  </si>
  <si>
    <t>姚安县大河口乡麂子村委会格依堵村组道路建设</t>
  </si>
  <si>
    <t>新建人行桥一座，新建大麦地人行桥一座公路硬化300米，入户道路900米（宽1-3m)</t>
  </si>
  <si>
    <t>姚安县大河口乡麂子村委会大村一、二组村组道路建设</t>
  </si>
  <si>
    <t>新建水井河桥一座，入户道路150米，入组公路350米硬化（宽1-3m)</t>
  </si>
  <si>
    <t>姚安县大河口乡麂子村委会亩姑地一、二组村组道路建设</t>
  </si>
  <si>
    <t>人行桥一座（自家簸）入户道路硬化800米（宽1-3m)</t>
  </si>
  <si>
    <t>姚安县大河口乡麂子村委会罗家村组道路建设</t>
  </si>
  <si>
    <t>入户道路350米（宽1-3m)</t>
  </si>
  <si>
    <t>姚安县大河口乡麂子村委会鸡苴麦村组道路建设</t>
  </si>
  <si>
    <t>入户道路150米（宽1-3m)</t>
  </si>
  <si>
    <t>姚安县大河口乡麂子村委会雷响田村组道路建设</t>
  </si>
  <si>
    <t>人户道路硬化150米主道塌方修复需15万元（宽1-3m)</t>
  </si>
  <si>
    <t>姚安县大河口乡大白者乐村大栎树村内道路硬化</t>
  </si>
  <si>
    <t>大栎树村锣锅箐小组入户道路硬化500米</t>
  </si>
  <si>
    <t>大栎树村松坡厂小组入户道路硬化1260米，2.5米宽</t>
  </si>
  <si>
    <t>大栎树村周家小组入户道路硬化750米，3米宽</t>
  </si>
  <si>
    <t>大栎树村响水河小组入户道路硬化722米，1-3米宽</t>
  </si>
  <si>
    <t>大栎树村大栎树小组入户道路硬化170米，1-3米宽</t>
  </si>
  <si>
    <t>大栎树村秕拉小组入户道路硬化110米，1-3米宽</t>
  </si>
  <si>
    <t>大栎树村官庄小组入户道路硬化170米，1-3米宽</t>
  </si>
  <si>
    <t>大栎树村湾子小组入户道路硬化100米，1-3米宽</t>
  </si>
  <si>
    <t>大栎树村虾拉鲊小组入户道路硬化50米，1-3米宽</t>
  </si>
  <si>
    <t>大栎树村陈家小组入户道路硬化40米，1-3米宽</t>
  </si>
  <si>
    <t>大栎树村打坝箐小组入户道路硬化30米，1-3米宽</t>
  </si>
  <si>
    <t>大栎树村锣锅箐小组入户道路硬化700米，1-3米宽</t>
  </si>
  <si>
    <t>姚安县大河口乡朵者白郭家内道路硬化</t>
  </si>
  <si>
    <t>长341米、（宽1-3m)</t>
  </si>
  <si>
    <t>姚安县大河口乡大白者乐村委会入户道路硬化</t>
  </si>
  <si>
    <t>村内道路硬化长6000米、宽1.5-3米</t>
  </si>
  <si>
    <t>姚安县光禄镇光禄社区农村综合改革村级四位一体建设项目</t>
  </si>
  <si>
    <t>村内休闲广场、文化长廊、绿化、路灯安装、垃圾池、垃圾箱、文化活动室、村规民约精神文明牌匾制作、扶持村级集体经济发展种植、观光休闲农业基地等建设</t>
  </si>
  <si>
    <t>姚安县适中乡适中村委会农村综合改革村级四位一体建设项目</t>
  </si>
  <si>
    <t>村内休闲广场、文化长廊、绿化、路灯安装、垃圾池、垃圾箱、文化活动室、村规民约精神文明牌匾制作、扶持村级集体经济发展种植等建设</t>
  </si>
  <si>
    <t>姚安县光禄镇草海村委会农村综合改革村级四位一体建设项目</t>
  </si>
  <si>
    <t>村内休闲广场、文化长廊、绿化、路灯安装、垃圾池、垃圾箱、文化活动室、村规民约精神文明牌匾制作、扶持村级集体经济发展养殖基地等建设</t>
  </si>
  <si>
    <t>姚安县栋川镇青龙社区一事一议财政奖补美丽乡村建设项目</t>
  </si>
  <si>
    <t>村内休闲广场、文化长廊、绿化、路灯安装、道路硬化、人畜饮水等建设</t>
  </si>
  <si>
    <t>姚安县前场镇石河村委会一事一议财政奖补美丽乡村建设项目</t>
  </si>
  <si>
    <t>姚安县栋川镇启明村委会一事一议财政奖补美丽乡村建设项目</t>
  </si>
  <si>
    <t>姚安县2018年村级一事一议财政奖补普惠制项目</t>
  </si>
  <si>
    <t>村组村庄道路、活动广场、绿化亮化、人畜饮水、环境整治等。</t>
  </si>
  <si>
    <t>姚安县栋川镇长寿村委会垃圾整治项目</t>
  </si>
  <si>
    <t>新增垃圾箱40个。（垃圾箱0.75万元/个，垃圾车10万元/辆）</t>
  </si>
  <si>
    <t>姚安县栋川镇地角村委会垃圾整治项目</t>
  </si>
  <si>
    <t>新增垃圾箱58个，新增垃圾转运车1辆。（垃圾箱0.75万元/个，垃圾车10万元/辆）</t>
  </si>
  <si>
    <t>姚安县栋川镇龙岗村委会垃圾整治项目</t>
  </si>
  <si>
    <t>新增垃圾箱65个。（垃圾箱0.75万元/个，垃圾车10万元/辆）</t>
  </si>
  <si>
    <t>姚安县栋川镇竹园村委会垃圾整治项目</t>
  </si>
  <si>
    <t>新增垃圾箱25个，新增垃圾转运车1辆。（垃圾箱0.75万元/个，垃圾车10万元/辆）</t>
  </si>
  <si>
    <t>姚安县栋川镇马草地村委会垃圾整治项目</t>
  </si>
  <si>
    <t>新增垃圾箱31个，新增垃圾转运车1辆。（垃圾箱0.75万元/个，垃圾车10万元/辆）</t>
  </si>
  <si>
    <t>姚安县栋川镇启明村委会垃圾整治项目</t>
  </si>
  <si>
    <t>新增垃圾箱44个，新增垃圾转运车1辆。（垃圾箱0.75万元/个，垃圾车10万元/辆）</t>
  </si>
  <si>
    <t>姚安县栋川镇徐官坝村委会垃圾整治项目</t>
  </si>
  <si>
    <t>新增垃圾箱67个。（垃圾箱0.75万元/个，垃圾车10万元/辆）</t>
  </si>
  <si>
    <t>姚安县栋川镇仁和村委会垃圾整治项目</t>
  </si>
  <si>
    <t>新增垃圾箱19个。（垃圾箱0.75万元/个，垃圾车10万元/辆，）</t>
  </si>
  <si>
    <t>姚安县栋川镇蜻蛉村委会垃圾整治项目</t>
  </si>
  <si>
    <t>新增垃圾箱57个。（垃圾箱0.75万元/个，垃圾车10万元/辆）</t>
  </si>
  <si>
    <t>姚安县栋川镇蛉丰村委会垃圾整治项目</t>
  </si>
  <si>
    <t>新增垃圾箱37个。（垃圾箱0.75万元/个，垃圾车10万元/辆）</t>
  </si>
  <si>
    <t>姚安县栋川镇清河村委会垃圾整治项目</t>
  </si>
  <si>
    <t>新增垃圾箱36个。（垃圾箱0.75万元/个，垃圾车10万元/辆）</t>
  </si>
  <si>
    <t>姚安县栋川镇包粮屯村委会垃圾整治项目</t>
  </si>
  <si>
    <t>新增垃圾箱39个。（垃圾箱0.75万元/个，垃圾车10万元/辆）</t>
  </si>
  <si>
    <t>姚安县栋川镇海埂屯村委会垃圾整治项目</t>
  </si>
  <si>
    <t>新增垃圾箱24个。（垃圾箱0.75万元/个，垃圾车10万元/辆，垃圾房4.0万元/座）</t>
  </si>
  <si>
    <t>姚安县栋川镇郭家凹村委会垃圾整治项目</t>
  </si>
  <si>
    <t>姚安县栋川镇海子心村委会垃圾整治项目</t>
  </si>
  <si>
    <t>新增垃圾箱18个，新增垃圾转运车1辆。（垃圾箱0.75万元/个，垃圾车10万元/辆）</t>
  </si>
  <si>
    <t>姚安县栋川镇大龙口村委会垃圾整治项目</t>
  </si>
  <si>
    <t>新增垃圾箱22个，新增垃圾转运车1辆。（垃圾箱0.75万元/个，垃圾车10万元/辆）</t>
  </si>
  <si>
    <t>姚安县栋川镇白龙寺村委会垃圾整治项目</t>
  </si>
  <si>
    <t>新增垃圾箱41个，新增垃圾转运车1辆。（垃圾箱0.75万元/个，垃圾车10万元/辆）</t>
  </si>
  <si>
    <t>姚安县光禄镇光禄村委会垃圾整治项目</t>
  </si>
  <si>
    <t>新配置垃圾箱33个（垃圾箱0.75万元/个，垃圾车10万元/辆）</t>
  </si>
  <si>
    <t>姚安县光禄镇旧城村委会垃圾整治项目</t>
  </si>
  <si>
    <t>配置垃圾转运车辆1辆，垃圾箱26个（垃圾箱0.75万元/个，垃圾车10万元/辆）</t>
  </si>
  <si>
    <t>姚安县光禄镇福光村委会垃圾整治项目</t>
  </si>
  <si>
    <t>配置垃圾转运车辆1辆，垃圾箱30个（垃圾箱0.75万元/个，垃圾车10万元/辆）</t>
  </si>
  <si>
    <t>姚安县光禄镇江尾村委会垃圾整治项目</t>
  </si>
  <si>
    <t>配置垃圾转运车辆1辆，垃圾箱33个（垃圾箱0.75万元/个，垃圾车10万元/辆）</t>
  </si>
  <si>
    <t>姚安县光禄镇后营村委会垃圾整治项目</t>
  </si>
  <si>
    <t>配置垃圾转运车辆1辆，垃圾箱30个，新建焚烧式垃圾房3座。（垃圾箱0.75万元/个，垃圾车10万元/辆）</t>
  </si>
  <si>
    <t>姚安县光禄镇吴海村委会垃圾整治项目</t>
  </si>
  <si>
    <t>配置垃圾转运车辆1辆，垃圾箱22个，新建焚烧式垃圾房20平方米2座。（垃圾箱0.75万元/个，垃圾车10万元/辆）</t>
  </si>
  <si>
    <t>姚安县光禄镇新庄村委会垃圾整治项目</t>
  </si>
  <si>
    <t>姚安县草海村委会垃圾整治项目</t>
  </si>
  <si>
    <t>垃圾箱20个（垃圾箱0.75万元/个，垃圾车10万元/辆，垃圾房4.0万元/座）</t>
  </si>
  <si>
    <t>姚安县前场镇小河村委会垃圾治理项目</t>
  </si>
  <si>
    <t>配置垃圾箱17个（垃圾箱0.75万元/个，垃圾车10万元/辆）</t>
  </si>
  <si>
    <t>姚安县前场镇新村村委会垃圾治理项目</t>
  </si>
  <si>
    <t>前场镇新村村委会购买垃圾箱12个（垃圾箱0.75万元/个，垃圾车10万元/辆）</t>
  </si>
  <si>
    <t>姚安县前场镇新民村委会垃圾治理项目</t>
  </si>
  <si>
    <t>新置垃圾箱10个；新建20平方米垃圾焚烧房6座。（垃圾箱0.75万元/个，垃圾车10万元/辆）</t>
  </si>
  <si>
    <t>姚安县前场镇王朝村委会垃圾治理项目</t>
  </si>
  <si>
    <t>新建15平方米垃圾焚烧房7座，其中：王朝村建4座；张家3个座。垃圾箱10个.（垃圾箱0.75万元/个，垃圾车10万元/辆，垃圾房4.0万元/座）</t>
  </si>
  <si>
    <t>姚安县前场镇稗子田村委会垃圾治理项目</t>
  </si>
  <si>
    <t>垃圾裂解炉1座，配置垃圾箱11个。（垃圾箱0.75万元/个，垃圾车10万元/辆，垃圾房4.0万元/座）</t>
  </si>
  <si>
    <t>姚安县太平镇太平村委会垃圾处理项目</t>
  </si>
  <si>
    <t>建设无害化垃圾焚烧站1座，购置垃圾转运运车辆1辆。垃圾箱12个。（无害化垃圾焚烧站80万元/座，车辆10万元/辆，垃圾箱0.75万元/个）</t>
  </si>
  <si>
    <t>姚安县太平镇白石地村委会垃圾处理项目</t>
  </si>
  <si>
    <t>新增垃圾箱17个，新增垃圾转运车1辆，垃圾焚烧炉2座。</t>
  </si>
  <si>
    <t>姚安县太平镇陈家村委会垃圾处理项目</t>
  </si>
  <si>
    <t>米树拉、汤家冲、老李冲、徐家咀、大麦冲、小中村、王家咀、杨官庄、蚂蝗箐、陈家村10个自然村共建设10个10平方米垃圾焚烧房。（10平方垃圾焚烧房2.0万元/座）</t>
  </si>
  <si>
    <t>姚安县弥兴镇垃圾处理项目</t>
  </si>
  <si>
    <t>全镇配套垃圾车6辆，垃圾箱60个，建设焚烧式垃圾房25个，保洁人力车及工具100套，处理日常生活垃圾。</t>
  </si>
  <si>
    <t>姚安县弥兴镇环境提升改造项目</t>
  </si>
  <si>
    <r>
      <t>垃圾池建设（官庄1个37.5m</t>
    </r>
    <r>
      <rPr>
        <vertAlign val="superscript"/>
        <sz val="10"/>
        <color indexed="63"/>
        <rFont val="宋体"/>
        <family val="0"/>
      </rPr>
      <t>3</t>
    </r>
    <r>
      <rPr>
        <sz val="10"/>
        <color indexed="63"/>
        <rFont val="宋体"/>
        <family val="0"/>
      </rPr>
      <t>、大村2个48m3、上屯1个37.5m3、朱街1个37.5m3、小苴1个37.5m3、红梅1个37.5m3）共7个总容积235.5m3。</t>
    </r>
  </si>
  <si>
    <t>扶贫办</t>
  </si>
  <si>
    <t>姚安县官屯镇山坡村垃圾处理配套设施建设</t>
  </si>
  <si>
    <t>购置移动式垃圾箱21个（垃圾箱0.75万元/个，垃圾车10万元/辆，垃圾房4.0万元/座）</t>
  </si>
  <si>
    <t>姚安县官屯镇官屯村垃圾处理配套设施建设</t>
  </si>
  <si>
    <t>购置垃圾车1辆，购置移动式垃圾箱26个（垃圾箱0.75万元/个，垃圾车10万元/辆，垃圾房4.0万元/座）</t>
  </si>
  <si>
    <t>姚安县官屯镇连厂村垃圾处理配套设施建设</t>
  </si>
  <si>
    <t>购置垃圾车1辆，购置移动式垃圾箱20个（垃圾箱0.75万元/个，垃圾车10万元/辆，垃圾房4.0万元/座）</t>
  </si>
  <si>
    <t>姚安县官屯镇马游村垃圾处理配套设施建设</t>
  </si>
  <si>
    <t>购置垃圾车1辆，购置移动式垃圾箱28个（垃圾箱0.75万元/个，垃圾车10万元/辆，垃圾房4.0万元/座）</t>
  </si>
  <si>
    <t>姚安县官屯镇葡萄村垃圾处理配套设施建设</t>
  </si>
  <si>
    <t>购置垃圾车1辆，新建垃圾房2个，20㎡/个，购置移动式垃圾箱10个（垃圾箱0.75万元/个，垃圾车10万元/辆，垃圾房4.0万元/座）</t>
  </si>
  <si>
    <t>姚安县官屯镇三角村垃圾处理配套设施建设</t>
  </si>
  <si>
    <t>购置垃圾车1辆，新建垃圾房2个，20㎡/个，购置移动式垃圾箱24个（垃圾箱0.75万元/个，垃圾车10万元/辆，垃圾房4.0万元/座）</t>
  </si>
  <si>
    <t>姚安县官屯镇黄泥塘村垃圾处理配套设施建设</t>
  </si>
  <si>
    <t>购置垃圾车1辆，新建垃圾房1个，20㎡/个，购置移动式垃圾箱14个（垃圾箱0.75万元/个，垃圾车10万元/辆，垃圾房4.0万元/座）</t>
  </si>
  <si>
    <t>姚安县官屯镇巴拉鲊村级垃圾处理设施</t>
  </si>
  <si>
    <t>购置垃圾车1辆，新建垃圾房2个，20㎡/个，购置移动式垃圾箱22个（垃圾箱0.75万元/个，垃圾车10万元/辆，垃圾房4.0万元/座）</t>
  </si>
  <si>
    <t>姚安县大河口乡垃圾热解处理站</t>
  </si>
  <si>
    <t>大河口乡垃圾热解处理站（日处理5吨）</t>
  </si>
  <si>
    <t>姚安县大河口乡大白者乐村委会垃圾整治项目</t>
  </si>
  <si>
    <t>垃圾箱21个。</t>
  </si>
  <si>
    <t>姚安县适中乡适中村委会垃圾整治项目</t>
  </si>
  <si>
    <t>垃圾箱10个。</t>
  </si>
  <si>
    <t>姚安县适中乡三木村委会垃圾整治项目</t>
  </si>
  <si>
    <t>配置垃圾转运车辆1辆，垃圾箱21个，建设20平方米垃圾焚烧房一1座。</t>
  </si>
  <si>
    <t>姚安县光禄镇污水处理项目</t>
  </si>
  <si>
    <t>建设日处理生活污水2000立方米污水处理厂1座。</t>
  </si>
  <si>
    <t>姚安县前场镇污水处理厂和配套管网项目</t>
  </si>
  <si>
    <t>建设日处理生活污水850立方米污水处理厂2座。</t>
  </si>
  <si>
    <t>姚安县弥兴镇污水处理项目</t>
  </si>
  <si>
    <t>建设日处理500立方生活污水处理设施1座。</t>
  </si>
  <si>
    <t>姚安县太平镇污水处理项目</t>
  </si>
  <si>
    <t>建设日处理450立方生活污水处理设施1座。</t>
  </si>
  <si>
    <t>姚安县官屯镇污水处理项目</t>
  </si>
  <si>
    <t>姚安县大河口乡污水处理项目</t>
  </si>
  <si>
    <t>建设日处理150立方生活污水处理设施1座。</t>
  </si>
  <si>
    <t>姚安县适中乡污水处理项目</t>
  </si>
  <si>
    <t>建设日处理200立方生活污水处理设施1座。</t>
  </si>
  <si>
    <t>姚安县弥兴镇集镇供水项目</t>
  </si>
  <si>
    <t>建设标准化水厂1座，实施输配水管网。</t>
  </si>
  <si>
    <t>姚安县太平镇集镇供水项目</t>
  </si>
  <si>
    <t>姚安县适中乡集镇供水项目</t>
  </si>
  <si>
    <t>姚安县左门乡集镇供水项目</t>
  </si>
  <si>
    <t>姚安县栋川镇户厕改造项目</t>
  </si>
  <si>
    <t>新建和改造</t>
  </si>
  <si>
    <t>农户卫生厕所改造800户。（每户0.12万元）</t>
  </si>
  <si>
    <t>姚安县光禄镇户厕改造项目</t>
  </si>
  <si>
    <t>农户卫生厕所改造500户。（每户0.12万元）</t>
  </si>
  <si>
    <t>姚安县前场镇户厕改造项目</t>
  </si>
  <si>
    <t>农户卫生厕所改造350户（每户0.12万元）</t>
  </si>
  <si>
    <t>姚安县弥兴镇户厕改造项目</t>
  </si>
  <si>
    <t>农户卫生厕所改造400户。（每户0.12万元）</t>
  </si>
  <si>
    <t>姚安县太平镇户厕改造项目</t>
  </si>
  <si>
    <t>农户卫生厕所改造200户。（每户0.12万元）</t>
  </si>
  <si>
    <t>姚安县官屯镇户厕改造项目</t>
  </si>
  <si>
    <t>姚安县大河口乡户厕改造项目</t>
  </si>
  <si>
    <t>农户卫生厕所改造80户。（每户0.12万元）</t>
  </si>
  <si>
    <t>姚安县适中乡户厕改造项目</t>
  </si>
  <si>
    <t>姚安县左门乡户厕改造项目</t>
  </si>
  <si>
    <t>农户卫生厕所改造50户。（每户0.12万元）</t>
  </si>
  <si>
    <t>广电</t>
  </si>
  <si>
    <t>组织</t>
  </si>
  <si>
    <t>姚安县光禄民族特色镇</t>
  </si>
  <si>
    <t>续建</t>
  </si>
  <si>
    <t>民生改善项目、特色民居保护工程、特色产业培育工程、特色文化传承发展项目、村容村貌整治、民族团结进步创建工程</t>
  </si>
  <si>
    <t>姚安县弥兴镇民族团结进步示范镇</t>
  </si>
  <si>
    <t>民生改善项目、特色产业培育工程、民族文化传承与发展、村容村貌整治、民族团结进步工程</t>
  </si>
  <si>
    <t>姚安县大河口乡麂子村委会岔河民族团结进步示范村</t>
  </si>
  <si>
    <t>基础设施、民族文化元素、标示建设、示范补助</t>
  </si>
  <si>
    <t>姚安县左门乡左门村委会左门民族特色村</t>
  </si>
  <si>
    <t>基础设施、民族文化元素、标示建设</t>
  </si>
  <si>
    <t>姚安县姚安县前场镇新村村委会大平地民族文化活动场建设</t>
  </si>
  <si>
    <t>民族文化活动场建设</t>
  </si>
  <si>
    <t>姚安县前场镇新民村委会咀子村道路桥建设项目</t>
  </si>
  <si>
    <t>人行桥2座及附属设施</t>
  </si>
  <si>
    <t>姚安县大河口乡大河口村委会彭家民族团结进步示范村</t>
  </si>
  <si>
    <t>民生改善项目、标示建设、民族文化传承与发展、村容村貌整治、民族团结进步工程</t>
  </si>
  <si>
    <t>姚安县适中乡适中长田新村民族特色村</t>
  </si>
  <si>
    <t>姚安县前场镇新村村委会大平地民族团结进步示范村</t>
  </si>
  <si>
    <t>姚安县官屯镇巴拉鲊村委会巴拉鲊民族团结进步示范村</t>
  </si>
  <si>
    <t>姚安县太平镇白石地村委会白石地一组民族特色村</t>
  </si>
  <si>
    <t>姚安县前场镇王朝村委会罗锅塘民族特色村</t>
  </si>
  <si>
    <t>姚安县左门乡地索村委会拉务堵民族特色村</t>
  </si>
  <si>
    <t>姚安县适中乡三木村委会培龙民族特色村</t>
  </si>
  <si>
    <t xml:space="preserve"> 姚安县前场镇新村村委会河底民族团结进步示范村</t>
  </si>
  <si>
    <t>姚安县大河口乡麂子村委会格依堵民族团结进步示范村</t>
  </si>
  <si>
    <t>姚安县太平镇太平村委会太平铺民族团结进步示范村</t>
  </si>
  <si>
    <t>姚安县前场镇石河村委会王小冲民族特色村</t>
  </si>
  <si>
    <t>姚安县前场镇石河村委会旧村易地扶贫搬迁集中安置新村民族特色村</t>
  </si>
  <si>
    <t>姚安县官屯镇葡萄村委会稗子沟民族特色村</t>
  </si>
  <si>
    <t xml:space="preserve"> 姚安县前场镇庄科村委会庄科村民族团结进步示范村</t>
  </si>
  <si>
    <t>姚安县弥兴镇敬老院</t>
  </si>
  <si>
    <t>新建五保老人住宿楼2000㎡，总投资375万元。</t>
  </si>
  <si>
    <t>姚安县前场镇敬老院</t>
  </si>
  <si>
    <t>姚安县官屯镇敬老院</t>
  </si>
  <si>
    <t>扩建五保老人住宿楼2000㎡，总投资375万元。</t>
  </si>
  <si>
    <t>（无力可扶贫困对象救助）</t>
  </si>
  <si>
    <t>姚安县五保供养金（全县）</t>
  </si>
  <si>
    <t>建档立卡特困人员</t>
  </si>
  <si>
    <t>姚安县重度残疾人救助（全县）</t>
  </si>
  <si>
    <t>建档立卡残疾人</t>
  </si>
  <si>
    <t>姚安县重大疾病救助（全县）</t>
  </si>
  <si>
    <t>患重大疾病的建档贫困户</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</si>
</sst>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 #,##0_-;_-&quot;$&quot;\ * #,##0\-;_-&quot;$&quot;\ * &quot;-&quot;_-;_-@_-"/>
    <numFmt numFmtId="178" formatCode="&quot;$&quot;#,##0.00_);[Red]\(&quot;$&quot;#,##0.00\)"/>
    <numFmt numFmtId="179" formatCode="#\ ??/??"/>
    <numFmt numFmtId="180" formatCode="_ &quot;￥&quot;* #,##0.00_ ;_ &quot;￥&quot;* \-#,##0.00_ ;_ &quot;￥&quot;* \-??_ ;_ @_ "/>
    <numFmt numFmtId="181" formatCode="_-* #,##0_-;\-* #,##0_-;_-* &quot;-&quot;_-;_-@_-"/>
    <numFmt numFmtId="182" formatCode="_-* #,##0.00_-;\-* #,##0.00_-;_-* &quot;-&quot;??_-;_-@_-"/>
    <numFmt numFmtId="183" formatCode="#,##0;\(#,##0\)"/>
    <numFmt numFmtId="184" formatCode="_-&quot;$&quot;\ * #,##0.00_-;_-&quot;$&quot;\ * #,##0.00\-;_-&quot;$&quot;\ * &quot;-&quot;??_-;_-@_-"/>
    <numFmt numFmtId="185" formatCode="\$#,##0.00;\(\$#,##0.00\)"/>
    <numFmt numFmtId="186" formatCode="_(&quot;$&quot;* #,##0_);_(&quot;$&quot;* \(#,##0\);_(&quot;$&quot;* &quot;-&quot;_);_(@_)"/>
    <numFmt numFmtId="187" formatCode="\$#,##0;\(\$#,##0\)"/>
    <numFmt numFmtId="188" formatCode="&quot;$&quot;\ #,##0.00_-;[Red]&quot;$&quot;\ #,##0.00\-"/>
    <numFmt numFmtId="189" formatCode="_(&quot;$&quot;* #,##0.00_);_(&quot;$&quot;* \(#,##0.00\);_(&quot;$&quot;* &quot;-&quot;??_);_(@_)"/>
    <numFmt numFmtId="190" formatCode="#,##0.0_);\(#,##0.0\)"/>
    <numFmt numFmtId="191" formatCode="&quot;$&quot;#,##0_);[Red]\(&quot;$&quot;#,##0\)"/>
    <numFmt numFmtId="192" formatCode="&quot;$&quot;\ #,##0_-;[Red]&quot;$&quot;\ #,##0\-"/>
    <numFmt numFmtId="193" formatCode="0_ "/>
    <numFmt numFmtId="194" formatCode="0.00_);[Red]\(0.00\)"/>
    <numFmt numFmtId="195" formatCode="0.00_ "/>
    <numFmt numFmtId="196" formatCode="0.000_ "/>
    <numFmt numFmtId="197" formatCode="0_);[Red]\(0\)"/>
    <numFmt numFmtId="198" formatCode="0.0_ "/>
    <numFmt numFmtId="199" formatCode="0.000_);[Red]\(0.000\)"/>
    <numFmt numFmtId="200" formatCode="0.000;[Red]0.000"/>
    <numFmt numFmtId="201" formatCode="0.0000"/>
    <numFmt numFmtId="202" formatCode="0.00;[Red]0.00"/>
    <numFmt numFmtId="203" formatCode="0_);\(0\)"/>
  </numFmts>
  <fonts count="99">
    <font>
      <sz val="11"/>
      <color indexed="8"/>
      <name val="宋体"/>
      <family val="0"/>
    </font>
    <font>
      <sz val="11"/>
      <name val="宋体"/>
      <family val="0"/>
    </font>
    <font>
      <sz val="10"/>
      <color indexed="63"/>
      <name val="宋体"/>
      <family val="0"/>
    </font>
    <font>
      <sz val="11"/>
      <color indexed="63"/>
      <name val="宋体"/>
      <family val="0"/>
    </font>
    <font>
      <sz val="12"/>
      <color indexed="63"/>
      <name val="宋体"/>
      <family val="0"/>
    </font>
    <font>
      <sz val="14"/>
      <color indexed="63"/>
      <name val="宋体"/>
      <family val="0"/>
    </font>
    <font>
      <sz val="9"/>
      <color indexed="63"/>
      <name val="宋体"/>
      <family val="0"/>
    </font>
    <font>
      <sz val="8"/>
      <color indexed="63"/>
      <name val="宋体"/>
      <family val="0"/>
    </font>
    <font>
      <sz val="10"/>
      <color indexed="63"/>
      <name val="Times New Roman"/>
      <family val="1"/>
    </font>
    <font>
      <b/>
      <sz val="11"/>
      <color indexed="63"/>
      <name val="宋体"/>
      <family val="0"/>
    </font>
    <font>
      <b/>
      <sz val="10"/>
      <color indexed="63"/>
      <name val="宋体"/>
      <family val="0"/>
    </font>
    <font>
      <sz val="20"/>
      <name val="黑体"/>
      <family val="3"/>
    </font>
    <font>
      <sz val="20"/>
      <color indexed="63"/>
      <name val="黑体"/>
      <family val="3"/>
    </font>
    <font>
      <b/>
      <sz val="10"/>
      <color indexed="63"/>
      <name val="Times New Roman"/>
      <family val="1"/>
    </font>
    <font>
      <b/>
      <sz val="9"/>
      <color indexed="63"/>
      <name val="宋体"/>
      <family val="0"/>
    </font>
    <font>
      <b/>
      <i/>
      <sz val="10"/>
      <color indexed="63"/>
      <name val="宋体"/>
      <family val="0"/>
    </font>
    <font>
      <sz val="8"/>
      <color indexed="63"/>
      <name val="黑体"/>
      <family val="3"/>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20"/>
      <name val="宋体"/>
      <family val="0"/>
    </font>
    <font>
      <sz val="11"/>
      <color indexed="10"/>
      <name val="宋体"/>
      <family val="0"/>
    </font>
    <font>
      <sz val="11"/>
      <color indexed="9"/>
      <name val="宋体"/>
      <family val="0"/>
    </font>
    <font>
      <sz val="11"/>
      <color indexed="62"/>
      <name val="宋体"/>
      <family val="0"/>
    </font>
    <font>
      <sz val="11"/>
      <color indexed="53"/>
      <name val="宋体"/>
      <family val="0"/>
    </font>
    <font>
      <b/>
      <sz val="15"/>
      <color indexed="62"/>
      <name val="宋体"/>
      <family val="0"/>
    </font>
    <font>
      <b/>
      <sz val="13"/>
      <color indexed="62"/>
      <name val="宋体"/>
      <family val="0"/>
    </font>
    <font>
      <sz val="8"/>
      <name val="Times New Roman"/>
      <family val="1"/>
    </font>
    <font>
      <b/>
      <sz val="11"/>
      <color indexed="62"/>
      <name val="宋体"/>
      <family val="0"/>
    </font>
    <font>
      <u val="single"/>
      <sz val="11"/>
      <color indexed="12"/>
      <name val="宋体"/>
      <family val="0"/>
    </font>
    <font>
      <sz val="12"/>
      <color indexed="8"/>
      <name val="宋体"/>
      <family val="0"/>
    </font>
    <font>
      <sz val="8"/>
      <name val="Arial"/>
      <family val="2"/>
    </font>
    <font>
      <sz val="12"/>
      <name val="Times New Roman"/>
      <family val="1"/>
    </font>
    <font>
      <u val="single"/>
      <sz val="11"/>
      <color indexed="20"/>
      <name val="宋体"/>
      <family val="0"/>
    </font>
    <font>
      <sz val="11"/>
      <color indexed="16"/>
      <name val="宋体"/>
      <family val="0"/>
    </font>
    <font>
      <sz val="12"/>
      <name val="宋体"/>
      <family val="0"/>
    </font>
    <font>
      <sz val="10"/>
      <name val="Arial"/>
      <family val="2"/>
    </font>
    <font>
      <sz val="12"/>
      <color indexed="9"/>
      <name val="宋体"/>
      <family val="0"/>
    </font>
    <font>
      <sz val="12"/>
      <color indexed="16"/>
      <name val="宋体"/>
      <family val="0"/>
    </font>
    <font>
      <sz val="7"/>
      <name val="Small Fonts"/>
      <family val="2"/>
    </font>
    <font>
      <b/>
      <sz val="13"/>
      <color indexed="56"/>
      <name val="宋体"/>
      <family val="0"/>
    </font>
    <font>
      <sz val="10"/>
      <name val="Helv"/>
      <family val="2"/>
    </font>
    <font>
      <sz val="10"/>
      <name val="Geneva"/>
      <family val="2"/>
    </font>
    <font>
      <sz val="10"/>
      <name val="MS Sans Serif"/>
      <family val="2"/>
    </font>
    <font>
      <b/>
      <sz val="11"/>
      <color indexed="8"/>
      <name val="宋体"/>
      <family val="0"/>
    </font>
    <font>
      <sz val="11"/>
      <color indexed="17"/>
      <name val="宋体"/>
      <family val="0"/>
    </font>
    <font>
      <sz val="11"/>
      <color indexed="19"/>
      <name val="宋体"/>
      <family val="0"/>
    </font>
    <font>
      <sz val="11"/>
      <color indexed="60"/>
      <name val="宋体"/>
      <family val="0"/>
    </font>
    <font>
      <b/>
      <sz val="11"/>
      <color indexed="54"/>
      <name val="宋体"/>
      <family val="0"/>
    </font>
    <font>
      <b/>
      <sz val="18"/>
      <color indexed="56"/>
      <name val="宋体"/>
      <family val="0"/>
    </font>
    <font>
      <b/>
      <sz val="18"/>
      <color indexed="54"/>
      <name val="宋体"/>
      <family val="0"/>
    </font>
    <font>
      <sz val="10"/>
      <color indexed="8"/>
      <name val="MS Sans Serif"/>
      <family val="2"/>
    </font>
    <font>
      <b/>
      <sz val="10"/>
      <name val="Tms Rmn"/>
      <family val="2"/>
    </font>
    <font>
      <sz val="11"/>
      <color indexed="20"/>
      <name val="Tahoma"/>
      <family val="2"/>
    </font>
    <font>
      <b/>
      <sz val="10"/>
      <name val="MS Sans Serif"/>
      <family val="2"/>
    </font>
    <font>
      <sz val="10"/>
      <name val="Times New Roman"/>
      <family val="1"/>
    </font>
    <font>
      <b/>
      <sz val="13"/>
      <color indexed="54"/>
      <name val="宋体"/>
      <family val="0"/>
    </font>
    <font>
      <sz val="22"/>
      <name val="Times New Roman"/>
      <family val="1"/>
    </font>
    <font>
      <b/>
      <sz val="9"/>
      <name val="Arial"/>
      <family val="2"/>
    </font>
    <font>
      <b/>
      <sz val="15"/>
      <color indexed="54"/>
      <name val="宋体"/>
      <family val="0"/>
    </font>
    <font>
      <b/>
      <sz val="12"/>
      <name val="Arial"/>
      <family val="2"/>
    </font>
    <font>
      <sz val="12"/>
      <color indexed="9"/>
      <name val="Helv"/>
      <family val="2"/>
    </font>
    <font>
      <sz val="12"/>
      <name val="Helv"/>
      <family val="2"/>
    </font>
    <font>
      <b/>
      <sz val="15"/>
      <color indexed="56"/>
      <name val="宋体"/>
      <family val="0"/>
    </font>
    <font>
      <b/>
      <sz val="11"/>
      <color indexed="56"/>
      <name val="宋体"/>
      <family val="0"/>
    </font>
    <font>
      <b/>
      <sz val="14"/>
      <name val="楷体"/>
      <family val="3"/>
    </font>
    <font>
      <sz val="10"/>
      <name val="楷体"/>
      <family val="3"/>
    </font>
    <font>
      <b/>
      <sz val="12"/>
      <name val="宋体"/>
      <family val="0"/>
    </font>
    <font>
      <u val="single"/>
      <sz val="12"/>
      <color indexed="36"/>
      <name val="宋体"/>
      <family val="0"/>
    </font>
    <font>
      <b/>
      <sz val="12"/>
      <color indexed="8"/>
      <name val="宋体"/>
      <family val="0"/>
    </font>
    <font>
      <sz val="12"/>
      <color indexed="17"/>
      <name val="宋体"/>
      <family val="0"/>
    </font>
    <font>
      <sz val="11"/>
      <color indexed="17"/>
      <name val="Tahoma"/>
      <family val="2"/>
    </font>
    <font>
      <b/>
      <sz val="11"/>
      <color indexed="52"/>
      <name val="宋体"/>
      <family val="0"/>
    </font>
    <font>
      <u val="single"/>
      <sz val="12"/>
      <color indexed="12"/>
      <name val="宋体"/>
      <family val="0"/>
    </font>
    <font>
      <b/>
      <sz val="10"/>
      <name val="Arial"/>
      <family val="2"/>
    </font>
    <font>
      <sz val="11"/>
      <color indexed="52"/>
      <name val="宋体"/>
      <family val="0"/>
    </font>
    <font>
      <vertAlign val="superscript"/>
      <sz val="10"/>
      <color indexed="8"/>
      <name val="宋体"/>
      <family val="0"/>
    </font>
    <font>
      <vertAlign val="superscript"/>
      <sz val="10"/>
      <color indexed="63"/>
      <name val="宋体"/>
      <family val="0"/>
    </font>
    <font>
      <b/>
      <sz val="10"/>
      <color indexed="8"/>
      <name val="Times New Roman"/>
      <family val="1"/>
    </font>
    <font>
      <sz val="10"/>
      <color indexed="8"/>
      <name val="Times New Roman"/>
      <family val="1"/>
    </font>
    <font>
      <sz val="11"/>
      <color theme="1"/>
      <name val="Calibri"/>
      <family val="0"/>
    </font>
    <font>
      <sz val="10"/>
      <color theme="1"/>
      <name val="Calibri"/>
      <family val="0"/>
    </font>
    <font>
      <sz val="12"/>
      <color theme="1"/>
      <name val="Calibri"/>
      <family val="0"/>
    </font>
    <font>
      <sz val="14"/>
      <color theme="1"/>
      <name val="Calibri"/>
      <family val="0"/>
    </font>
    <font>
      <sz val="9"/>
      <color theme="1"/>
      <name val="Calibri"/>
      <family val="0"/>
    </font>
    <font>
      <sz val="8"/>
      <color theme="1"/>
      <name val="Calibri"/>
      <family val="0"/>
    </font>
    <font>
      <sz val="10"/>
      <color theme="1"/>
      <name val="Times New Roman"/>
      <family val="1"/>
    </font>
    <font>
      <sz val="12"/>
      <color theme="1"/>
      <name val="宋体"/>
      <family val="0"/>
    </font>
    <font>
      <sz val="11"/>
      <color theme="1"/>
      <name val="宋体"/>
      <family val="0"/>
    </font>
    <font>
      <b/>
      <sz val="11"/>
      <color theme="1"/>
      <name val="宋体"/>
      <family val="0"/>
    </font>
    <font>
      <b/>
      <sz val="10"/>
      <color theme="1"/>
      <name val="宋体"/>
      <family val="0"/>
    </font>
    <font>
      <sz val="10"/>
      <color theme="1"/>
      <name val="宋体"/>
      <family val="0"/>
    </font>
    <font>
      <sz val="20"/>
      <color theme="1"/>
      <name val="黑体"/>
      <family val="3"/>
    </font>
    <font>
      <b/>
      <sz val="10"/>
      <color theme="1"/>
      <name val="Times New Roman"/>
      <family val="1"/>
    </font>
    <font>
      <b/>
      <sz val="9"/>
      <color theme="1"/>
      <name val="宋体"/>
      <family val="0"/>
    </font>
    <font>
      <sz val="9"/>
      <color theme="1"/>
      <name val="宋体"/>
      <family val="0"/>
    </font>
    <font>
      <b/>
      <i/>
      <sz val="10"/>
      <color theme="1"/>
      <name val="宋体"/>
      <family val="0"/>
    </font>
    <font>
      <sz val="8"/>
      <color theme="1"/>
      <name val="黑体"/>
      <family val="3"/>
    </font>
  </fonts>
  <fills count="38">
    <fill>
      <patternFill/>
    </fill>
    <fill>
      <patternFill patternType="gray125"/>
    </fill>
    <fill>
      <patternFill patternType="solid">
        <fgColor indexed="53"/>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31"/>
        <bgColor indexed="64"/>
      </patternFill>
    </fill>
    <fill>
      <patternFill patternType="solid">
        <fgColor indexed="52"/>
        <bgColor indexed="64"/>
      </patternFill>
    </fill>
    <fill>
      <patternFill patternType="solid">
        <fgColor indexed="9"/>
        <bgColor indexed="64"/>
      </patternFill>
    </fill>
    <fill>
      <patternFill patternType="solid">
        <fgColor indexed="46"/>
        <bgColor indexed="64"/>
      </patternFill>
    </fill>
    <fill>
      <patternFill patternType="solid">
        <fgColor indexed="25"/>
        <bgColor indexed="64"/>
      </patternFill>
    </fill>
    <fill>
      <patternFill patternType="solid">
        <fgColor indexed="36"/>
        <bgColor indexed="64"/>
      </patternFill>
    </fill>
    <fill>
      <patternFill patternType="solid">
        <fgColor indexed="11"/>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24"/>
        <bgColor indexed="64"/>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51"/>
        <bgColor indexed="64"/>
      </patternFill>
    </fill>
    <fill>
      <patternFill patternType="solid">
        <fgColor indexed="30"/>
        <bgColor indexed="64"/>
      </patternFill>
    </fill>
    <fill>
      <patternFill patternType="solid">
        <fgColor indexed="15"/>
        <bgColor indexed="64"/>
      </patternFill>
    </fill>
    <fill>
      <patternFill patternType="solid">
        <fgColor indexed="12"/>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48"/>
        <bgColor indexed="64"/>
      </patternFill>
    </fill>
    <fill>
      <patternFill patternType="solid">
        <fgColor indexed="57"/>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color indexed="63"/>
      </top>
      <bottom style="thick">
        <color indexed="22"/>
      </bottom>
    </border>
    <border>
      <left/>
      <right/>
      <top/>
      <bottom style="medium">
        <color indexed="48"/>
      </bottom>
    </border>
    <border>
      <left>
        <color indexed="63"/>
      </left>
      <right>
        <color indexed="63"/>
      </right>
      <top style="thin"/>
      <bottom style="thin"/>
    </border>
    <border>
      <left/>
      <right/>
      <top/>
      <bottom style="medium">
        <color indexed="44"/>
      </bottom>
    </border>
    <border>
      <left>
        <color indexed="63"/>
      </left>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48"/>
      </top>
      <bottom style="double">
        <color indexed="48"/>
      </bottom>
    </border>
    <border>
      <left>
        <color indexed="63"/>
      </left>
      <right>
        <color indexed="63"/>
      </right>
      <top>
        <color indexed="63"/>
      </top>
      <bottom style="thin"/>
    </border>
    <border>
      <left style="thin"/>
      <right/>
      <top style="thin"/>
      <bottom style="thin"/>
    </border>
    <border>
      <left style="thin"/>
      <right style="thin"/>
      <top/>
      <bottom style="thin"/>
    </border>
    <border>
      <left style="thin"/>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color indexed="63"/>
      </bottom>
    </border>
    <border>
      <left style="thin"/>
      <right style="thin"/>
      <top style="thin"/>
      <bottom/>
    </border>
    <border>
      <left style="thin"/>
      <right/>
      <top style="thin"/>
      <bottom/>
    </border>
  </borders>
  <cellStyleXfs count="115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21" fillId="4" borderId="0" applyNumberFormat="0" applyBorder="0" applyAlignment="0" applyProtection="0"/>
    <xf numFmtId="0" fontId="0" fillId="5" borderId="0" applyNumberFormat="0" applyBorder="0" applyAlignment="0" applyProtection="0"/>
    <xf numFmtId="0" fontId="28" fillId="0" borderId="0">
      <alignment horizontal="center" wrapText="1"/>
      <protection locked="0"/>
    </xf>
    <xf numFmtId="0" fontId="31" fillId="6" borderId="0" applyNumberFormat="0" applyBorder="0" applyAlignment="0" applyProtection="0"/>
    <xf numFmtId="41" fontId="0" fillId="0" borderId="0" applyFont="0" applyFill="0" applyBorder="0" applyAlignment="0" applyProtection="0"/>
    <xf numFmtId="0" fontId="19" fillId="7" borderId="2" applyNumberFormat="0" applyAlignment="0" applyProtection="0"/>
    <xf numFmtId="0" fontId="0" fillId="0" borderId="0">
      <alignment vertical="center"/>
      <protection/>
    </xf>
    <xf numFmtId="0" fontId="0" fillId="0" borderId="0">
      <alignment vertical="center"/>
      <protection/>
    </xf>
    <xf numFmtId="49" fontId="0" fillId="0" borderId="0" applyFont="0" applyFill="0" applyBorder="0" applyAlignment="0" applyProtection="0"/>
    <xf numFmtId="0" fontId="0" fillId="8" borderId="0" applyNumberFormat="0" applyBorder="0" applyAlignment="0" applyProtection="0"/>
    <xf numFmtId="0" fontId="0" fillId="0" borderId="0">
      <alignment vertical="center"/>
      <protection/>
    </xf>
    <xf numFmtId="0" fontId="36" fillId="0" borderId="0">
      <alignment vertical="center"/>
      <protection/>
    </xf>
    <xf numFmtId="0" fontId="0" fillId="9" borderId="0" applyNumberFormat="0" applyBorder="0" applyAlignment="0" applyProtection="0"/>
    <xf numFmtId="0" fontId="35" fillId="4" borderId="0" applyNumberFormat="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0" fontId="38" fillId="7" borderId="0" applyNumberFormat="0" applyBorder="0" applyAlignment="0" applyProtection="0"/>
    <xf numFmtId="176" fontId="37" fillId="0" borderId="3" applyFill="0" applyProtection="0">
      <alignment horizontal="right"/>
    </xf>
    <xf numFmtId="0" fontId="23" fillId="6" borderId="0" applyNumberFormat="0" applyBorder="0" applyAlignment="0" applyProtection="0"/>
    <xf numFmtId="0" fontId="23" fillId="6" borderId="0" applyNumberFormat="0" applyBorder="0" applyAlignment="0" applyProtection="0"/>
    <xf numFmtId="9" fontId="0" fillId="0" borderId="0" applyFont="0" applyFill="0" applyBorder="0" applyAlignment="0" applyProtection="0"/>
    <xf numFmtId="0" fontId="21" fillId="4" borderId="0" applyNumberFormat="0" applyBorder="0" applyAlignment="0" applyProtection="0"/>
    <xf numFmtId="0" fontId="23" fillId="3" borderId="0" applyNumberFormat="0" applyBorder="0" applyAlignment="0" applyProtection="0"/>
    <xf numFmtId="0" fontId="34" fillId="0" borderId="0" applyNumberFormat="0" applyFill="0" applyBorder="0" applyAlignment="0" applyProtection="0"/>
    <xf numFmtId="0" fontId="0" fillId="5" borderId="4" applyNumberFormat="0" applyFont="0" applyAlignment="0" applyProtection="0"/>
    <xf numFmtId="0" fontId="23" fillId="3" borderId="0" applyNumberFormat="0" applyBorder="0" applyAlignment="0" applyProtection="0"/>
    <xf numFmtId="0" fontId="33" fillId="0" borderId="0">
      <alignment vertical="center"/>
      <protection/>
    </xf>
    <xf numFmtId="0" fontId="33" fillId="0" borderId="0">
      <alignment/>
      <protection/>
    </xf>
    <xf numFmtId="0" fontId="23" fillId="10" borderId="0" applyNumberFormat="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23" fillId="3"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0" fillId="11" borderId="0" applyNumberFormat="0" applyBorder="0" applyAlignment="0" applyProtection="0"/>
    <xf numFmtId="0" fontId="26" fillId="0" borderId="5" applyNumberFormat="0" applyFill="0" applyAlignment="0" applyProtection="0"/>
    <xf numFmtId="0" fontId="23" fillId="3" borderId="0" applyNumberFormat="0" applyBorder="0" applyAlignment="0" applyProtection="0"/>
    <xf numFmtId="0" fontId="27" fillId="0" borderId="6" applyNumberFormat="0" applyFill="0" applyAlignment="0" applyProtection="0"/>
    <xf numFmtId="0" fontId="38" fillId="12"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9" fillId="0" borderId="7" applyNumberFormat="0" applyFill="0" applyAlignment="0" applyProtection="0"/>
    <xf numFmtId="0" fontId="23" fillId="6" borderId="0" applyNumberFormat="0" applyBorder="0" applyAlignment="0" applyProtection="0"/>
    <xf numFmtId="0" fontId="9" fillId="1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6" borderId="0" applyNumberFormat="0" applyBorder="0" applyAlignment="0" applyProtection="0"/>
    <xf numFmtId="0" fontId="17" fillId="13" borderId="1" applyNumberFormat="0" applyAlignment="0" applyProtection="0"/>
    <xf numFmtId="0" fontId="0" fillId="14" borderId="0" applyNumberFormat="0" applyBorder="0" applyAlignment="0" applyProtection="0"/>
    <xf numFmtId="0" fontId="19" fillId="7" borderId="2" applyNumberFormat="0" applyAlignment="0" applyProtection="0"/>
    <xf numFmtId="0" fontId="0" fillId="5" borderId="0" applyNumberFormat="0" applyBorder="0" applyAlignment="0" applyProtection="0"/>
    <xf numFmtId="0" fontId="23" fillId="15" borderId="0" applyNumberFormat="0" applyBorder="0" applyAlignment="0" applyProtection="0"/>
    <xf numFmtId="0" fontId="25" fillId="0" borderId="9" applyNumberFormat="0" applyFill="0" applyAlignment="0" applyProtection="0"/>
    <xf numFmtId="0" fontId="23" fillId="16" borderId="0" applyNumberFormat="0" applyBorder="0" applyAlignment="0" applyProtection="0"/>
    <xf numFmtId="0" fontId="0" fillId="0" borderId="0">
      <alignment vertical="center"/>
      <protection/>
    </xf>
    <xf numFmtId="0" fontId="0" fillId="0" borderId="0">
      <alignment vertical="center"/>
      <protection/>
    </xf>
    <xf numFmtId="0" fontId="45" fillId="0" borderId="10" applyNumberFormat="0" applyFill="0" applyAlignment="0" applyProtection="0"/>
    <xf numFmtId="0" fontId="46" fillId="9" borderId="0" applyNumberFormat="0" applyBorder="0" applyAlignment="0" applyProtection="0"/>
    <xf numFmtId="0" fontId="23" fillId="17" borderId="0" applyNumberFormat="0" applyBorder="0" applyAlignment="0" applyProtection="0"/>
    <xf numFmtId="0" fontId="0" fillId="13" borderId="0" applyNumberFormat="0" applyBorder="0" applyAlignment="0" applyProtection="0"/>
    <xf numFmtId="0" fontId="47" fillId="8" borderId="0" applyNumberFormat="0" applyBorder="0" applyAlignment="0" applyProtection="0"/>
    <xf numFmtId="0" fontId="0" fillId="18" borderId="0" applyNumberFormat="0" applyBorder="0" applyAlignment="0" applyProtection="0"/>
    <xf numFmtId="0" fontId="23" fillId="19" borderId="0" applyNumberFormat="0" applyBorder="0" applyAlignment="0" applyProtection="0"/>
    <xf numFmtId="0" fontId="0" fillId="18" borderId="0" applyNumberFormat="0" applyBorder="0" applyAlignment="0" applyProtection="0"/>
    <xf numFmtId="0" fontId="31"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31" fillId="6" borderId="0" applyNumberFormat="0" applyBorder="0" applyAlignment="0" applyProtection="0"/>
    <xf numFmtId="0" fontId="23" fillId="20" borderId="0" applyNumberFormat="0" applyBorder="0" applyAlignment="0" applyProtection="0"/>
    <xf numFmtId="0" fontId="0" fillId="0" borderId="0" applyNumberFormat="0" applyFont="0" applyFill="0" applyBorder="0" applyAlignment="0" applyProtection="0"/>
    <xf numFmtId="0" fontId="31" fillId="6" borderId="0" applyNumberFormat="0" applyBorder="0" applyAlignment="0" applyProtection="0"/>
    <xf numFmtId="0" fontId="23" fillId="19"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0" borderId="0">
      <alignment vertical="center"/>
      <protection/>
    </xf>
    <xf numFmtId="0" fontId="36" fillId="0" borderId="0">
      <alignment vertical="center"/>
      <protection/>
    </xf>
    <xf numFmtId="0" fontId="36" fillId="0" borderId="0">
      <alignment vertical="center"/>
      <protection/>
    </xf>
    <xf numFmtId="0" fontId="23" fillId="21" borderId="0" applyNumberFormat="0" applyBorder="0" applyAlignment="0" applyProtection="0"/>
    <xf numFmtId="0" fontId="23" fillId="22" borderId="0" applyNumberFormat="0" applyBorder="0" applyAlignment="0" applyProtection="0"/>
    <xf numFmtId="0" fontId="0" fillId="11"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48" fillId="8" borderId="0" applyNumberFormat="0" applyBorder="0" applyAlignment="0" applyProtection="0"/>
    <xf numFmtId="0" fontId="23" fillId="22" borderId="0" applyNumberFormat="0" applyBorder="0" applyAlignment="0" applyProtection="0"/>
    <xf numFmtId="0" fontId="0" fillId="13" borderId="0" applyNumberFormat="0" applyBorder="0" applyAlignment="0" applyProtection="0"/>
    <xf numFmtId="0" fontId="42" fillId="0" borderId="0">
      <alignment/>
      <protection/>
    </xf>
    <xf numFmtId="0" fontId="33" fillId="0" borderId="0">
      <alignment/>
      <protection/>
    </xf>
    <xf numFmtId="0" fontId="0" fillId="3" borderId="0" applyNumberFormat="0" applyBorder="0" applyAlignment="0" applyProtection="0"/>
    <xf numFmtId="0" fontId="23" fillId="3" borderId="0" applyNumberFormat="0" applyBorder="0" applyAlignment="0" applyProtection="0"/>
    <xf numFmtId="49" fontId="0" fillId="0" borderId="0" applyFont="0" applyFill="0" applyBorder="0" applyAlignment="0" applyProtection="0"/>
    <xf numFmtId="0" fontId="0" fillId="11" borderId="0" applyNumberFormat="0" applyBorder="0" applyAlignment="0" applyProtection="0"/>
    <xf numFmtId="0" fontId="42" fillId="0" borderId="0">
      <alignment/>
      <protection/>
    </xf>
    <xf numFmtId="0" fontId="49" fillId="0" borderId="0" applyNumberFormat="0" applyFill="0" applyBorder="0" applyAlignment="0" applyProtection="0"/>
    <xf numFmtId="0" fontId="33" fillId="0" borderId="0">
      <alignment/>
      <protection/>
    </xf>
    <xf numFmtId="0" fontId="42" fillId="0" borderId="0">
      <alignment/>
      <protection/>
    </xf>
    <xf numFmtId="0" fontId="0" fillId="5" borderId="0" applyNumberFormat="0" applyBorder="0" applyAlignment="0" applyProtection="0"/>
    <xf numFmtId="0" fontId="33" fillId="0" borderId="0">
      <alignment/>
      <protection/>
    </xf>
    <xf numFmtId="0" fontId="36" fillId="0" borderId="0">
      <alignment vertical="center"/>
      <protection/>
    </xf>
    <xf numFmtId="0" fontId="33" fillId="0" borderId="0">
      <alignment/>
      <protection/>
    </xf>
    <xf numFmtId="0" fontId="19" fillId="7" borderId="2" applyNumberFormat="0" applyAlignment="0" applyProtection="0"/>
    <xf numFmtId="0" fontId="0" fillId="0" borderId="0">
      <alignment vertical="center"/>
      <protection/>
    </xf>
    <xf numFmtId="0" fontId="0" fillId="0" borderId="0">
      <alignment vertical="center"/>
      <protection/>
    </xf>
    <xf numFmtId="49" fontId="0" fillId="0" borderId="0" applyFont="0" applyFill="0" applyBorder="0" applyAlignment="0" applyProtection="0"/>
    <xf numFmtId="0" fontId="0" fillId="8" borderId="0" applyNumberFormat="0" applyBorder="0" applyAlignment="0" applyProtection="0"/>
    <xf numFmtId="0" fontId="43" fillId="0" borderId="0">
      <alignment/>
      <protection/>
    </xf>
    <xf numFmtId="49" fontId="0" fillId="0" borderId="0" applyFont="0" applyFill="0" applyBorder="0" applyAlignment="0" applyProtection="0"/>
    <xf numFmtId="0" fontId="33" fillId="0" borderId="0">
      <alignment/>
      <protection/>
    </xf>
    <xf numFmtId="0" fontId="0" fillId="0" borderId="0">
      <alignment vertical="center"/>
      <protection/>
    </xf>
    <xf numFmtId="0" fontId="0" fillId="0" borderId="0">
      <alignment vertical="center"/>
      <protection/>
    </xf>
    <xf numFmtId="0" fontId="31" fillId="5" borderId="0" applyNumberFormat="0" applyBorder="0" applyAlignment="0" applyProtection="0"/>
    <xf numFmtId="0" fontId="43" fillId="0" borderId="0">
      <alignment/>
      <protection/>
    </xf>
    <xf numFmtId="0" fontId="0" fillId="5" borderId="0" applyNumberFormat="0" applyBorder="0" applyAlignment="0" applyProtection="0"/>
    <xf numFmtId="49" fontId="0" fillId="0" borderId="0" applyFont="0" applyFill="0" applyBorder="0" applyAlignment="0" applyProtection="0"/>
    <xf numFmtId="0" fontId="0" fillId="8" borderId="0" applyNumberFormat="0" applyBorder="0" applyAlignment="0" applyProtection="0"/>
    <xf numFmtId="0" fontId="0" fillId="0" borderId="0">
      <alignment vertical="center"/>
      <protection/>
    </xf>
    <xf numFmtId="0" fontId="0" fillId="0" borderId="0">
      <alignment vertical="center"/>
      <protection/>
    </xf>
    <xf numFmtId="49" fontId="0" fillId="0" borderId="0" applyFont="0" applyFill="0" applyBorder="0" applyAlignment="0" applyProtection="0"/>
    <xf numFmtId="0" fontId="42" fillId="0" borderId="0">
      <alignment/>
      <protection/>
    </xf>
    <xf numFmtId="0" fontId="43" fillId="0" borderId="0">
      <alignment/>
      <protection/>
    </xf>
    <xf numFmtId="0" fontId="31" fillId="18"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18" borderId="0" applyNumberFormat="0" applyBorder="0" applyAlignment="0" applyProtection="0"/>
    <xf numFmtId="0" fontId="31" fillId="11" borderId="0" applyNumberFormat="0" applyBorder="0" applyAlignment="0" applyProtection="0"/>
    <xf numFmtId="0" fontId="37" fillId="0" borderId="0">
      <alignment/>
      <protection/>
    </xf>
    <xf numFmtId="0" fontId="39" fillId="4" borderId="0" applyNumberFormat="0" applyBorder="0" applyAlignment="0" applyProtection="0"/>
    <xf numFmtId="0" fontId="42" fillId="0" borderId="0">
      <alignment/>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8" borderId="0" applyNumberFormat="0" applyBorder="0" applyAlignment="0" applyProtection="0"/>
    <xf numFmtId="0" fontId="50" fillId="0" borderId="0" applyNumberFormat="0" applyFill="0" applyBorder="0" applyAlignment="0" applyProtection="0"/>
    <xf numFmtId="179" fontId="0" fillId="0" borderId="0" applyFont="0" applyFill="0" applyProtection="0">
      <alignment/>
    </xf>
    <xf numFmtId="0" fontId="0" fillId="18" borderId="0" applyNumberFormat="0" applyBorder="0" applyAlignment="0" applyProtection="0"/>
    <xf numFmtId="0" fontId="51" fillId="0" borderId="0" applyNumberFormat="0" applyFill="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11" borderId="0" applyNumberFormat="0" applyBorder="0" applyAlignment="0" applyProtection="0"/>
    <xf numFmtId="0" fontId="23" fillId="2" borderId="0" applyNumberFormat="0" applyBorder="0" applyAlignment="0" applyProtection="0"/>
    <xf numFmtId="0" fontId="0" fillId="18" borderId="0" applyNumberFormat="0" applyBorder="0" applyAlignment="0" applyProtection="0"/>
    <xf numFmtId="0" fontId="31" fillId="11" borderId="0" applyNumberFormat="0" applyBorder="0" applyAlignment="0" applyProtection="0"/>
    <xf numFmtId="0" fontId="36" fillId="0" borderId="0">
      <alignment vertical="center"/>
      <protection/>
    </xf>
    <xf numFmtId="0" fontId="0" fillId="17" borderId="0" applyNumberFormat="0" applyBorder="0" applyAlignment="0" applyProtection="0"/>
    <xf numFmtId="0" fontId="0" fillId="18"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36" fillId="0" borderId="0">
      <alignment/>
      <protection/>
    </xf>
    <xf numFmtId="0" fontId="0" fillId="5" borderId="0" applyNumberFormat="0" applyBorder="0" applyAlignment="0" applyProtection="0"/>
    <xf numFmtId="0" fontId="31" fillId="11" borderId="0" applyNumberFormat="0" applyBorder="0" applyAlignment="0" applyProtection="0"/>
    <xf numFmtId="0" fontId="0" fillId="4" borderId="0" applyNumberFormat="0" applyBorder="0" applyAlignment="0" applyProtection="0"/>
    <xf numFmtId="0" fontId="31" fillId="11" borderId="0" applyNumberFormat="0" applyBorder="0" applyAlignment="0" applyProtection="0"/>
    <xf numFmtId="0" fontId="0" fillId="4" borderId="0" applyNumberFormat="0" applyBorder="0" applyAlignment="0" applyProtection="0"/>
    <xf numFmtId="0" fontId="23" fillId="6" borderId="0" applyNumberFormat="0" applyBorder="0" applyAlignment="0" applyProtection="0"/>
    <xf numFmtId="0" fontId="23" fillId="24" borderId="0" applyNumberFormat="0" applyBorder="0" applyAlignment="0" applyProtection="0"/>
    <xf numFmtId="0" fontId="0" fillId="5" borderId="0" applyNumberFormat="0" applyBorder="0" applyAlignment="0" applyProtection="0"/>
    <xf numFmtId="0" fontId="23" fillId="6"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0" borderId="0">
      <alignment vertical="center"/>
      <protection/>
    </xf>
    <xf numFmtId="0" fontId="0" fillId="0" borderId="0">
      <alignment vertical="center"/>
      <protection/>
    </xf>
    <xf numFmtId="0" fontId="0" fillId="5"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2" borderId="0" applyNumberFormat="0" applyBorder="0" applyAlignment="0" applyProtection="0"/>
    <xf numFmtId="0" fontId="31" fillId="11"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177" fontId="0" fillId="0" borderId="0" applyFont="0" applyFill="0" applyBorder="0" applyAlignment="0" applyProtection="0"/>
    <xf numFmtId="0" fontId="0" fillId="14" borderId="0" applyNumberFormat="0" applyBorder="0" applyAlignment="0" applyProtection="0"/>
    <xf numFmtId="0" fontId="0" fillId="5"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0" fillId="14" borderId="0" applyNumberFormat="0" applyBorder="0" applyAlignment="0" applyProtection="0"/>
    <xf numFmtId="0" fontId="31" fillId="6" borderId="0" applyNumberFormat="0" applyBorder="0" applyAlignment="0" applyProtection="0"/>
    <xf numFmtId="0" fontId="0" fillId="1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8" borderId="0" applyNumberFormat="0" applyBorder="0" applyAlignment="0" applyProtection="0"/>
    <xf numFmtId="180" fontId="0" fillId="0" borderId="0" applyFont="0" applyFill="0" applyBorder="0" applyAlignment="0" applyProtection="0"/>
    <xf numFmtId="0" fontId="0" fillId="11" borderId="0" applyNumberFormat="0" applyBorder="0" applyAlignment="0" applyProtection="0"/>
    <xf numFmtId="180" fontId="0" fillId="0" borderId="0" applyFont="0" applyFill="0" applyBorder="0" applyAlignment="0" applyProtection="0"/>
    <xf numFmtId="0" fontId="0" fillId="11" borderId="0" applyNumberFormat="0" applyBorder="0" applyAlignment="0" applyProtection="0"/>
    <xf numFmtId="0" fontId="0" fillId="0" borderId="0" applyFont="0" applyFill="0" applyBorder="0" applyAlignment="0" applyProtection="0"/>
    <xf numFmtId="0" fontId="38" fillId="21" borderId="0" applyNumberFormat="0" applyBorder="0" applyAlignment="0" applyProtection="0"/>
    <xf numFmtId="0" fontId="31" fillId="5" borderId="0" applyNumberFormat="0" applyBorder="0" applyAlignment="0" applyProtection="0"/>
    <xf numFmtId="180" fontId="0" fillId="0" borderId="0" applyFont="0" applyFill="0" applyBorder="0" applyAlignment="0" applyProtection="0"/>
    <xf numFmtId="0" fontId="0" fillId="11" borderId="0" applyNumberFormat="0" applyBorder="0" applyAlignment="0" applyProtection="0"/>
    <xf numFmtId="180" fontId="0" fillId="0" borderId="0" applyFont="0" applyFill="0" applyBorder="0" applyAlignment="0" applyProtection="0"/>
    <xf numFmtId="0" fontId="0" fillId="18" borderId="0" applyNumberFormat="0" applyBorder="0" applyAlignment="0" applyProtection="0"/>
    <xf numFmtId="0" fontId="52" fillId="0" borderId="0">
      <alignment/>
      <protection/>
    </xf>
    <xf numFmtId="180" fontId="0" fillId="0" borderId="0" applyFont="0" applyFill="0" applyBorder="0" applyAlignment="0" applyProtection="0"/>
    <xf numFmtId="0" fontId="0"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31" fillId="5" borderId="0" applyNumberFormat="0" applyBorder="0" applyAlignment="0" applyProtection="0"/>
    <xf numFmtId="0" fontId="0" fillId="9" borderId="0" applyNumberFormat="0" applyBorder="0" applyAlignment="0" applyProtection="0"/>
    <xf numFmtId="0" fontId="31" fillId="11"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38" fillId="6"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0" fillId="25" borderId="0" applyNumberFormat="0" applyFon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0" fillId="9" borderId="0" applyNumberFormat="0" applyBorder="0" applyAlignment="0" applyProtection="0"/>
    <xf numFmtId="37" fontId="40" fillId="0" borderId="0">
      <alignment/>
      <protection/>
    </xf>
    <xf numFmtId="0" fontId="0" fillId="23" borderId="0" applyNumberFormat="0" applyBorder="0" applyAlignment="0" applyProtection="0"/>
    <xf numFmtId="0" fontId="36" fillId="0" borderId="0">
      <alignment vertical="center"/>
      <protection/>
    </xf>
    <xf numFmtId="0" fontId="0" fillId="6" borderId="0" applyNumberFormat="0" applyBorder="0" applyAlignment="0" applyProtection="0"/>
    <xf numFmtId="0" fontId="0" fillId="11" borderId="0" applyNumberFormat="0" applyBorder="0" applyAlignment="0" applyProtection="0"/>
    <xf numFmtId="15" fontId="0" fillId="0" borderId="0" applyFont="0" applyFill="0" applyBorder="0" applyAlignment="0" applyProtection="0"/>
    <xf numFmtId="0" fontId="0" fillId="1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8" fillId="19" borderId="0" applyNumberFormat="0" applyBorder="0" applyAlignment="0" applyProtection="0"/>
    <xf numFmtId="0" fontId="0" fillId="11" borderId="0" applyNumberFormat="0" applyBorder="0" applyAlignment="0" applyProtection="0"/>
    <xf numFmtId="0" fontId="38" fillId="19"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31" fillId="18"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0" borderId="0">
      <alignment vertical="center"/>
      <protection/>
    </xf>
    <xf numFmtId="0" fontId="36" fillId="0" borderId="0">
      <alignment vertical="center"/>
      <protection/>
    </xf>
    <xf numFmtId="0" fontId="0" fillId="6"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1" fillId="5" borderId="0" applyNumberFormat="0" applyBorder="0" applyAlignment="0" applyProtection="0"/>
    <xf numFmtId="0" fontId="0" fillId="8" borderId="0" applyNumberFormat="0" applyBorder="0" applyAlignment="0" applyProtection="0"/>
    <xf numFmtId="0" fontId="23" fillId="22" borderId="0" applyNumberFormat="0" applyBorder="0" applyAlignment="0" applyProtection="0"/>
    <xf numFmtId="0" fontId="46" fillId="9" borderId="0" applyNumberFormat="0" applyBorder="0" applyAlignment="0" applyProtection="0"/>
    <xf numFmtId="0" fontId="0" fillId="23" borderId="0" applyNumberFormat="0" applyBorder="0" applyAlignment="0" applyProtection="0"/>
    <xf numFmtId="0" fontId="23" fillId="3" borderId="0" applyNumberFormat="0" applyBorder="0" applyAlignment="0" applyProtection="0"/>
    <xf numFmtId="0" fontId="46" fillId="9" borderId="0" applyNumberFormat="0" applyBorder="0" applyAlignment="0" applyProtection="0"/>
    <xf numFmtId="0" fontId="0" fillId="11" borderId="0" applyNumberFormat="0" applyBorder="0" applyAlignment="0" applyProtection="0"/>
    <xf numFmtId="0" fontId="37" fillId="0" borderId="0">
      <alignment/>
      <protection/>
    </xf>
    <xf numFmtId="0" fontId="37" fillId="0" borderId="0">
      <alignment/>
      <protection/>
    </xf>
    <xf numFmtId="0" fontId="23" fillId="3" borderId="0" applyNumberFormat="0" applyBorder="0" applyAlignment="0" applyProtection="0"/>
    <xf numFmtId="0" fontId="23" fillId="7" borderId="0" applyNumberFormat="0" applyBorder="0" applyAlignment="0" applyProtection="0"/>
    <xf numFmtId="0" fontId="0" fillId="11" borderId="0" applyNumberFormat="0" applyBorder="0" applyAlignment="0" applyProtection="0"/>
    <xf numFmtId="0" fontId="19" fillId="7" borderId="2" applyNumberFormat="0" applyAlignment="0" applyProtection="0"/>
    <xf numFmtId="0" fontId="37" fillId="0" borderId="0">
      <alignment/>
      <protection/>
    </xf>
    <xf numFmtId="0" fontId="37" fillId="0" borderId="0">
      <alignment/>
      <protection/>
    </xf>
    <xf numFmtId="0" fontId="23" fillId="3" borderId="0" applyNumberFormat="0" applyBorder="0" applyAlignment="0" applyProtection="0"/>
    <xf numFmtId="0" fontId="0" fillId="0" borderId="0">
      <alignment vertical="center"/>
      <protection/>
    </xf>
    <xf numFmtId="0" fontId="0" fillId="0" borderId="0">
      <alignment vertical="center"/>
      <protection/>
    </xf>
    <xf numFmtId="4" fontId="0" fillId="0" borderId="0" applyFont="0" applyFill="0" applyBorder="0" applyAlignment="0" applyProtection="0"/>
    <xf numFmtId="0" fontId="0" fillId="1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6" fillId="9" borderId="0" applyNumberFormat="0" applyBorder="0" applyAlignment="0" applyProtection="0"/>
    <xf numFmtId="0" fontId="0" fillId="11" borderId="0" applyNumberFormat="0" applyBorder="0" applyAlignment="0" applyProtection="0"/>
    <xf numFmtId="0" fontId="23" fillId="2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6" borderId="0" applyNumberFormat="0" applyBorder="0" applyAlignment="0" applyProtection="0"/>
    <xf numFmtId="0" fontId="0" fillId="6" borderId="0" applyNumberFormat="0" applyBorder="0" applyAlignment="0" applyProtection="0"/>
    <xf numFmtId="0" fontId="0" fillId="0" borderId="0">
      <alignment vertical="center"/>
      <protection/>
    </xf>
    <xf numFmtId="0" fontId="0" fillId="6" borderId="0" applyNumberFormat="0" applyBorder="0" applyAlignment="0" applyProtection="0"/>
    <xf numFmtId="0" fontId="21" fillId="4" borderId="0" applyNumberFormat="0" applyBorder="0" applyAlignment="0" applyProtection="0"/>
    <xf numFmtId="15" fontId="44" fillId="0" borderId="0">
      <alignment/>
      <protection/>
    </xf>
    <xf numFmtId="0" fontId="0" fillId="26" borderId="0" applyNumberFormat="0" applyBorder="0" applyAlignment="0" applyProtection="0"/>
    <xf numFmtId="0" fontId="0" fillId="2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178" fontId="0" fillId="0" borderId="0" applyFont="0" applyFill="0" applyBorder="0" applyAlignment="0" applyProtection="0"/>
    <xf numFmtId="0" fontId="0" fillId="6" borderId="0" applyNumberFormat="0" applyBorder="0" applyAlignment="0" applyProtection="0"/>
    <xf numFmtId="0" fontId="23" fillId="27"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9" fillId="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23" fillId="27"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77" fontId="0" fillId="0" borderId="0" applyFont="0" applyFill="0" applyBorder="0" applyAlignment="0" applyProtection="0"/>
    <xf numFmtId="0" fontId="23" fillId="23" borderId="0" applyNumberFormat="0" applyBorder="0" applyAlignment="0" applyProtection="0"/>
    <xf numFmtId="0" fontId="32" fillId="5" borderId="11"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41" fillId="0" borderId="12" applyNumberFormat="0" applyFill="0" applyAlignment="0" applyProtection="0"/>
    <xf numFmtId="0" fontId="0" fillId="0" borderId="0">
      <alignment vertical="center"/>
      <protection/>
    </xf>
    <xf numFmtId="0" fontId="32" fillId="6" borderId="0" applyNumberFormat="0" applyBorder="0" applyAlignment="0" applyProtection="0"/>
    <xf numFmtId="0" fontId="23" fillId="3" borderId="0" applyNumberFormat="0" applyBorder="0" applyAlignment="0" applyProtection="0"/>
    <xf numFmtId="0" fontId="38" fillId="3" borderId="0" applyNumberFormat="0" applyBorder="0" applyAlignment="0" applyProtection="0"/>
    <xf numFmtId="0" fontId="23" fillId="10" borderId="0" applyNumberFormat="0" applyBorder="0" applyAlignment="0" applyProtection="0"/>
    <xf numFmtId="0" fontId="38" fillId="3" borderId="0" applyNumberFormat="0" applyBorder="0" applyAlignment="0" applyProtection="0"/>
    <xf numFmtId="0" fontId="23" fillId="10"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0" fillId="5" borderId="4" applyNumberFormat="0" applyFont="0" applyAlignment="0" applyProtection="0"/>
    <xf numFmtId="0" fontId="23" fillId="3" borderId="0" applyNumberFormat="0" applyBorder="0" applyAlignment="0" applyProtection="0"/>
    <xf numFmtId="0" fontId="36" fillId="5" borderId="4" applyNumberFormat="0" applyFont="0" applyAlignment="0" applyProtection="0"/>
    <xf numFmtId="0" fontId="23" fillId="3" borderId="0" applyNumberFormat="0" applyBorder="0" applyAlignment="0" applyProtection="0"/>
    <xf numFmtId="0" fontId="0" fillId="0" borderId="0">
      <alignment vertical="center"/>
      <protection/>
    </xf>
    <xf numFmtId="0" fontId="0" fillId="0" borderId="0">
      <alignment vertical="center"/>
      <protection/>
    </xf>
    <xf numFmtId="0" fontId="49" fillId="0" borderId="0" applyNumberFormat="0" applyFill="0" applyBorder="0" applyAlignment="0" applyProtection="0"/>
    <xf numFmtId="0" fontId="36" fillId="5" borderId="4" applyNumberFormat="0" applyFont="0" applyAlignment="0" applyProtection="0"/>
    <xf numFmtId="0" fontId="23" fillId="3"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7" borderId="0" applyNumberFormat="0" applyBorder="0" applyAlignment="0" applyProtection="0"/>
    <xf numFmtId="0" fontId="31" fillId="11" borderId="0" applyNumberFormat="0" applyBorder="0" applyAlignment="0" applyProtection="0"/>
    <xf numFmtId="0" fontId="23" fillId="6" borderId="0" applyNumberFormat="0" applyBorder="0" applyAlignment="0" applyProtection="0"/>
    <xf numFmtId="0" fontId="31" fillId="1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1" fillId="4" borderId="0" applyNumberFormat="0" applyBorder="0" applyAlignment="0" applyProtection="0"/>
    <xf numFmtId="0" fontId="23" fillId="3" borderId="0" applyNumberFormat="0" applyBorder="0" applyAlignment="0" applyProtection="0"/>
    <xf numFmtId="0" fontId="38" fillId="6" borderId="0" applyNumberFormat="0" applyBorder="0" applyAlignment="0" applyProtection="0"/>
    <xf numFmtId="0" fontId="23" fillId="3" borderId="0" applyNumberFormat="0" applyBorder="0" applyAlignment="0" applyProtection="0"/>
    <xf numFmtId="0" fontId="60" fillId="0" borderId="13" applyNumberFormat="0" applyFill="0" applyAlignment="0" applyProtection="0"/>
    <xf numFmtId="0" fontId="23" fillId="3" borderId="0" applyNumberFormat="0" applyBorder="0" applyAlignment="0" applyProtection="0"/>
    <xf numFmtId="0" fontId="23" fillId="16" borderId="0" applyNumberFormat="0" applyBorder="0" applyAlignment="0" applyProtection="0"/>
    <xf numFmtId="0" fontId="36" fillId="5" borderId="4" applyNumberFormat="0" applyFont="0" applyAlignment="0" applyProtection="0"/>
    <xf numFmtId="0" fontId="23" fillId="16" borderId="0" applyNumberFormat="0" applyBorder="0" applyAlignment="0" applyProtection="0"/>
    <xf numFmtId="0" fontId="0" fillId="0" borderId="0">
      <alignment vertical="center"/>
      <protection/>
    </xf>
    <xf numFmtId="0" fontId="0" fillId="0" borderId="0">
      <alignment vertical="center"/>
      <protection/>
    </xf>
    <xf numFmtId="0" fontId="23" fillId="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55" fillId="0" borderId="0" applyNumberFormat="0" applyFill="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12" borderId="0" applyNumberFormat="0" applyBorder="0" applyAlignment="0" applyProtection="0"/>
    <xf numFmtId="0" fontId="23" fillId="21" borderId="0" applyNumberFormat="0" applyBorder="0" applyAlignment="0" applyProtection="0"/>
    <xf numFmtId="0" fontId="61" fillId="0" borderId="14">
      <alignment horizontal="left" vertical="center"/>
      <protection/>
    </xf>
    <xf numFmtId="0" fontId="23" fillId="6" borderId="0" applyNumberFormat="0" applyBorder="0" applyAlignment="0" applyProtection="0"/>
    <xf numFmtId="0" fontId="23" fillId="6" borderId="0" applyNumberFormat="0" applyBorder="0" applyAlignment="0" applyProtection="0"/>
    <xf numFmtId="0" fontId="36" fillId="0" borderId="0">
      <alignment vertical="center"/>
      <protection/>
    </xf>
    <xf numFmtId="0" fontId="21" fillId="4" borderId="0" applyNumberFormat="0" applyBorder="0" applyAlignment="0" applyProtection="0"/>
    <xf numFmtId="0" fontId="23" fillId="6" borderId="0" applyNumberFormat="0" applyBorder="0" applyAlignment="0" applyProtection="0"/>
    <xf numFmtId="0" fontId="0" fillId="0" borderId="0">
      <alignment vertical="center"/>
      <protection/>
    </xf>
    <xf numFmtId="0" fontId="23" fillId="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38" fillId="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vertical="center"/>
      <protection/>
    </xf>
    <xf numFmtId="0" fontId="42" fillId="0" borderId="0">
      <alignment/>
      <protection locked="0"/>
    </xf>
    <xf numFmtId="0" fontId="23" fillId="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1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4" fillId="3" borderId="1" applyNumberFormat="0" applyAlignment="0" applyProtection="0"/>
    <xf numFmtId="0" fontId="31" fillId="6" borderId="0" applyNumberFormat="0" applyBorder="0" applyAlignment="0" applyProtection="0"/>
    <xf numFmtId="0" fontId="38" fillId="15" borderId="0" applyNumberFormat="0" applyBorder="0" applyAlignment="0" applyProtection="0"/>
    <xf numFmtId="0" fontId="0" fillId="0" borderId="0">
      <alignment vertical="center"/>
      <protection/>
    </xf>
    <xf numFmtId="0" fontId="38" fillId="7" borderId="0" applyNumberFormat="0" applyBorder="0" applyAlignment="0" applyProtection="0"/>
    <xf numFmtId="0" fontId="60" fillId="0" borderId="13" applyNumberFormat="0" applyFill="0" applyAlignment="0" applyProtection="0"/>
    <xf numFmtId="0" fontId="31" fillId="5" borderId="0" applyNumberFormat="0" applyBorder="0" applyAlignment="0" applyProtection="0"/>
    <xf numFmtId="0" fontId="60" fillId="0" borderId="13" applyNumberFormat="0" applyFill="0" applyAlignment="0" applyProtection="0"/>
    <xf numFmtId="0" fontId="31" fillId="5" borderId="0" applyNumberFormat="0" applyBorder="0" applyAlignment="0" applyProtection="0"/>
    <xf numFmtId="0" fontId="31" fillId="5" borderId="0" applyNumberFormat="0" applyBorder="0" applyAlignment="0" applyProtection="0"/>
    <xf numFmtId="180" fontId="0" fillId="0" borderId="0" applyFont="0" applyFill="0" applyBorder="0" applyAlignment="0" applyProtection="0"/>
    <xf numFmtId="188" fontId="0" fillId="0" borderId="0" applyFont="0" applyFill="0" applyBorder="0" applyAlignment="0" applyProtection="0"/>
    <xf numFmtId="0" fontId="31" fillId="9" borderId="0" applyNumberFormat="0" applyBorder="0" applyAlignment="0" applyProtection="0"/>
    <xf numFmtId="0" fontId="0" fillId="0" borderId="0">
      <alignment vertical="center"/>
      <protection/>
    </xf>
    <xf numFmtId="0" fontId="31" fillId="9" borderId="0" applyNumberFormat="0" applyBorder="0" applyAlignment="0" applyProtection="0"/>
    <xf numFmtId="0" fontId="0" fillId="0" borderId="0">
      <alignment vertical="center"/>
      <protection/>
    </xf>
    <xf numFmtId="0" fontId="31" fillId="9" borderId="0" applyNumberFormat="0" applyBorder="0" applyAlignment="0" applyProtection="0"/>
    <xf numFmtId="0" fontId="0" fillId="0" borderId="0">
      <alignment vertical="center"/>
      <protection/>
    </xf>
    <xf numFmtId="0" fontId="0" fillId="0" borderId="0">
      <alignment vertical="center"/>
      <protection/>
    </xf>
    <xf numFmtId="0" fontId="38" fillId="6" borderId="0" applyNumberFormat="0" applyBorder="0" applyAlignment="0" applyProtection="0"/>
    <xf numFmtId="189" fontId="0" fillId="0" borderId="0" applyFont="0" applyFill="0" applyBorder="0" applyAlignment="0" applyProtection="0"/>
    <xf numFmtId="0" fontId="31" fillId="9"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0" fillId="0" borderId="0">
      <alignment vertical="center"/>
      <protection/>
    </xf>
    <xf numFmtId="0" fontId="38" fillId="19" borderId="0" applyNumberFormat="0" applyBorder="0" applyAlignment="0" applyProtection="0"/>
    <xf numFmtId="0" fontId="31" fillId="11" borderId="0" applyNumberFormat="0" applyBorder="0" applyAlignment="0" applyProtection="0"/>
    <xf numFmtId="0" fontId="0" fillId="25" borderId="0" applyNumberFormat="0" applyFont="0" applyBorder="0" applyAlignment="0" applyProtection="0"/>
    <xf numFmtId="0" fontId="31" fillId="6" borderId="0" applyNumberFormat="0" applyBorder="0" applyAlignment="0" applyProtection="0"/>
    <xf numFmtId="0" fontId="38" fillId="12"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7" fillId="0" borderId="0">
      <alignment/>
      <protection/>
    </xf>
    <xf numFmtId="0" fontId="38" fillId="23" borderId="0" applyNumberFormat="0" applyBorder="0" applyAlignment="0" applyProtection="0"/>
    <xf numFmtId="0" fontId="38" fillId="23"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0" fillId="0" borderId="0">
      <alignment vertical="center"/>
      <protection/>
    </xf>
    <xf numFmtId="0" fontId="0" fillId="0" borderId="0">
      <alignment vertical="center"/>
      <protection/>
    </xf>
    <xf numFmtId="0" fontId="55" fillId="0" borderId="0" applyNumberFormat="0" applyFill="0" applyBorder="0" applyAlignment="0" applyProtection="0"/>
    <xf numFmtId="0" fontId="31" fillId="3" borderId="0" applyNumberFormat="0" applyBorder="0" applyAlignment="0" applyProtection="0"/>
    <xf numFmtId="0" fontId="49" fillId="0" borderId="15" applyNumberFormat="0" applyFill="0" applyAlignment="0" applyProtection="0"/>
    <xf numFmtId="181" fontId="0" fillId="0" borderId="0" applyFont="0" applyFill="0" applyBorder="0" applyAlignment="0" applyProtection="0"/>
    <xf numFmtId="183" fontId="56" fillId="0" borderId="0">
      <alignment/>
      <protection/>
    </xf>
    <xf numFmtId="182" fontId="0" fillId="0" borderId="0" applyFont="0" applyFill="0" applyBorder="0" applyAlignment="0" applyProtection="0"/>
    <xf numFmtId="0" fontId="0" fillId="0" borderId="0">
      <alignment vertical="center"/>
      <protection/>
    </xf>
    <xf numFmtId="0" fontId="0" fillId="0" borderId="0">
      <alignment vertical="center"/>
      <protection/>
    </xf>
    <xf numFmtId="177" fontId="0" fillId="0" borderId="0" applyFont="0" applyFill="0" applyBorder="0" applyAlignment="0" applyProtection="0"/>
    <xf numFmtId="0" fontId="59" fillId="0" borderId="0" applyNumberFormat="0" applyFill="0" applyBorder="0" applyAlignment="0" applyProtection="0"/>
    <xf numFmtId="0" fontId="49" fillId="0" borderId="15" applyNumberFormat="0" applyFill="0" applyAlignment="0" applyProtection="0"/>
    <xf numFmtId="0" fontId="58" fillId="0" borderId="0">
      <alignment/>
      <protection/>
    </xf>
    <xf numFmtId="0" fontId="0" fillId="0" borderId="0">
      <alignment vertical="center"/>
      <protection/>
    </xf>
    <xf numFmtId="0" fontId="0" fillId="0" borderId="0">
      <alignment vertical="center"/>
      <protection/>
    </xf>
    <xf numFmtId="0" fontId="36" fillId="0" borderId="0">
      <alignment/>
      <protection/>
    </xf>
    <xf numFmtId="184" fontId="0" fillId="0" borderId="0" applyFont="0" applyFill="0" applyBorder="0" applyAlignment="0" applyProtection="0"/>
    <xf numFmtId="185" fontId="56" fillId="0" borderId="0">
      <alignment/>
      <protection/>
    </xf>
    <xf numFmtId="187" fontId="56" fillId="0" borderId="0">
      <alignment/>
      <protection/>
    </xf>
    <xf numFmtId="0" fontId="19" fillId="7" borderId="2" applyNumberFormat="0" applyAlignment="0" applyProtection="0"/>
    <xf numFmtId="0" fontId="0" fillId="0" borderId="0">
      <alignment vertical="center"/>
      <protection/>
    </xf>
    <xf numFmtId="0" fontId="0" fillId="0" borderId="0">
      <alignment vertical="center"/>
      <protection/>
    </xf>
    <xf numFmtId="0" fontId="36" fillId="0" borderId="0">
      <alignment/>
      <protection/>
    </xf>
    <xf numFmtId="0" fontId="0" fillId="0" borderId="0">
      <alignment vertical="center"/>
      <protection/>
    </xf>
    <xf numFmtId="0" fontId="0" fillId="0" borderId="0">
      <alignment vertical="center"/>
      <protection/>
    </xf>
    <xf numFmtId="192" fontId="37" fillId="0" borderId="0">
      <alignment/>
      <protection/>
    </xf>
    <xf numFmtId="0" fontId="36" fillId="0" borderId="0">
      <alignment/>
      <protection/>
    </xf>
    <xf numFmtId="0" fontId="23" fillId="19" borderId="0" applyNumberFormat="0" applyBorder="0" applyAlignment="0" applyProtection="0"/>
    <xf numFmtId="0" fontId="61" fillId="0" borderId="16" applyNumberFormat="0" applyAlignment="0" applyProtection="0"/>
    <xf numFmtId="190" fontId="63" fillId="28" borderId="0">
      <alignment/>
      <protection/>
    </xf>
    <xf numFmtId="190" fontId="62" fillId="29" borderId="0">
      <alignment/>
      <protection/>
    </xf>
    <xf numFmtId="38" fontId="0" fillId="0" borderId="0" applyFont="0" applyFill="0" applyBorder="0" applyAlignment="0" applyProtection="0"/>
    <xf numFmtId="0" fontId="36" fillId="0" borderId="0">
      <alignment vertical="center"/>
      <protection/>
    </xf>
    <xf numFmtId="40" fontId="0" fillId="0" borderId="0" applyFont="0" applyFill="0" applyBorder="0" applyAlignment="0" applyProtection="0"/>
    <xf numFmtId="0" fontId="22" fillId="0" borderId="0" applyNumberFormat="0" applyFill="0" applyBorder="0" applyAlignment="0" applyProtection="0"/>
    <xf numFmtId="191" fontId="0" fillId="0" borderId="0" applyFont="0" applyFill="0" applyBorder="0" applyAlignment="0" applyProtection="0"/>
    <xf numFmtId="0" fontId="56" fillId="0" borderId="0">
      <alignment/>
      <protection/>
    </xf>
    <xf numFmtId="0" fontId="42" fillId="0" borderId="0">
      <alignment/>
      <protection/>
    </xf>
    <xf numFmtId="3" fontId="0" fillId="0" borderId="0" applyFont="0" applyFill="0" applyBorder="0" applyAlignment="0" applyProtection="0"/>
    <xf numFmtId="14" fontId="28" fillId="0" borderId="0">
      <alignment horizontal="center" wrapText="1"/>
      <protection locked="0"/>
    </xf>
    <xf numFmtId="0" fontId="57" fillId="0" borderId="13" applyNumberFormat="0" applyFill="0" applyAlignment="0" applyProtection="0"/>
    <xf numFmtId="10" fontId="0" fillId="0" borderId="0" applyFont="0" applyFill="0" applyBorder="0" applyAlignment="0" applyProtection="0"/>
    <xf numFmtId="0" fontId="53" fillId="30" borderId="17">
      <alignment/>
      <protection locked="0"/>
    </xf>
    <xf numFmtId="10" fontId="0" fillId="0" borderId="0" applyFont="0" applyFill="0" applyBorder="0" applyAlignment="0" applyProtection="0"/>
    <xf numFmtId="10" fontId="0" fillId="0" borderId="0" applyFont="0" applyFill="0" applyBorder="0" applyAlignment="0" applyProtection="0"/>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3" fillId="30" borderId="17">
      <alignment/>
      <protection locked="0"/>
    </xf>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37" fillId="0" borderId="0">
      <alignment/>
      <protection/>
    </xf>
    <xf numFmtId="4" fontId="0" fillId="0" borderId="0" applyFont="0" applyFill="0" applyBorder="0" applyAlignment="0" applyProtection="0"/>
    <xf numFmtId="0" fontId="37" fillId="0" borderId="0">
      <alignment/>
      <protection/>
    </xf>
    <xf numFmtId="0" fontId="57" fillId="0" borderId="13" applyNumberFormat="0" applyFill="0" applyAlignment="0" applyProtection="0"/>
    <xf numFmtId="0" fontId="0" fillId="0" borderId="0">
      <alignment vertical="center"/>
      <protection/>
    </xf>
    <xf numFmtId="0" fontId="0" fillId="0" borderId="0">
      <alignment vertical="center"/>
      <protection/>
    </xf>
    <xf numFmtId="0" fontId="55" fillId="0" borderId="18">
      <alignment horizontal="center"/>
      <protection/>
    </xf>
    <xf numFmtId="3" fontId="0" fillId="0" borderId="0" applyFont="0" applyFill="0" applyBorder="0" applyAlignment="0" applyProtection="0"/>
    <xf numFmtId="3" fontId="0" fillId="0" borderId="0" applyFont="0" applyFill="0" applyBorder="0" applyAlignment="0" applyProtection="0"/>
    <xf numFmtId="0" fontId="0" fillId="25" borderId="0" applyNumberFormat="0" applyFont="0" applyBorder="0" applyAlignment="0" applyProtection="0"/>
    <xf numFmtId="0" fontId="53" fillId="30" borderId="17">
      <alignment/>
      <protection locked="0"/>
    </xf>
    <xf numFmtId="0" fontId="51" fillId="0" borderId="0" applyNumberFormat="0" applyFill="0" applyBorder="0" applyAlignment="0" applyProtection="0"/>
    <xf numFmtId="186" fontId="0" fillId="0" borderId="0" applyFont="0" applyFill="0" applyBorder="0" applyAlignment="0" applyProtection="0"/>
    <xf numFmtId="0" fontId="37" fillId="0" borderId="19" applyNumberFormat="0" applyFill="0" applyProtection="0">
      <alignment horizontal="right"/>
    </xf>
    <xf numFmtId="0" fontId="64" fillId="0" borderId="20" applyNumberFormat="0" applyFill="0" applyAlignment="0" applyProtection="0"/>
    <xf numFmtId="0" fontId="60" fillId="0" borderId="13" applyNumberFormat="0" applyFill="0" applyAlignment="0" applyProtection="0"/>
    <xf numFmtId="0" fontId="64" fillId="0" borderId="20" applyNumberFormat="0" applyFill="0" applyAlignment="0" applyProtection="0"/>
    <xf numFmtId="0" fontId="57" fillId="0" borderId="13" applyNumberFormat="0" applyFill="0" applyAlignment="0" applyProtection="0"/>
    <xf numFmtId="0" fontId="41" fillId="0" borderId="12" applyNumberFormat="0" applyFill="0" applyAlignment="0" applyProtection="0"/>
    <xf numFmtId="0" fontId="57" fillId="0" borderId="13" applyNumberFormat="0" applyFill="0" applyAlignment="0" applyProtection="0"/>
    <xf numFmtId="0" fontId="65" fillId="0" borderId="21" applyNumberFormat="0" applyFill="0" applyAlignment="0" applyProtection="0"/>
    <xf numFmtId="0" fontId="49" fillId="0" borderId="15" applyNumberFormat="0" applyFill="0" applyAlignment="0" applyProtection="0"/>
    <xf numFmtId="0" fontId="0" fillId="0" borderId="0">
      <alignment vertical="center"/>
      <protection/>
    </xf>
    <xf numFmtId="0" fontId="0" fillId="0" borderId="0">
      <alignment vertical="center"/>
      <protection/>
    </xf>
    <xf numFmtId="0" fontId="49" fillId="0" borderId="15" applyNumberFormat="0" applyFill="0" applyAlignment="0" applyProtection="0"/>
    <xf numFmtId="0" fontId="65"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66" fillId="0" borderId="19" applyNumberFormat="0" applyFill="0" applyProtection="0">
      <alignment horizontal="center"/>
    </xf>
    <xf numFmtId="0" fontId="18" fillId="0" borderId="0" applyNumberFormat="0" applyFill="0" applyBorder="0" applyAlignment="0" applyProtection="0"/>
    <xf numFmtId="0" fontId="18" fillId="0" borderId="0" applyNumberFormat="0" applyFill="0" applyBorder="0" applyAlignment="0" applyProtection="0"/>
    <xf numFmtId="0" fontId="67" fillId="0" borderId="3" applyNumberFormat="0" applyFill="0" applyProtection="0">
      <alignment horizontal="center"/>
    </xf>
    <xf numFmtId="0" fontId="21"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54" fillId="4" borderId="0" applyNumberFormat="0" applyBorder="0" applyAlignment="0" applyProtection="0"/>
    <xf numFmtId="0" fontId="0" fillId="0" borderId="0">
      <alignment/>
      <protection/>
    </xf>
    <xf numFmtId="0" fontId="37"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7" borderId="2" applyNumberFormat="0" applyAlignment="0" applyProtection="0"/>
    <xf numFmtId="0" fontId="37"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7"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0" borderId="0">
      <alignment vertical="center"/>
      <protection/>
    </xf>
    <xf numFmtId="0" fontId="36" fillId="0" borderId="0">
      <alignment vertical="center"/>
      <protection/>
    </xf>
    <xf numFmtId="0" fontId="81"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0" fillId="0" borderId="0">
      <alignment vertical="center"/>
      <protection/>
    </xf>
    <xf numFmtId="0" fontId="81" fillId="0" borderId="0">
      <alignment vertical="center"/>
      <protection/>
    </xf>
    <xf numFmtId="0" fontId="8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80" fontId="0" fillId="0" borderId="0" applyFont="0" applyFill="0" applyBorder="0" applyAlignment="0" applyProtection="0"/>
    <xf numFmtId="180" fontId="0" fillId="0" borderId="0" applyFont="0" applyFill="0" applyBorder="0" applyAlignment="0" applyProtection="0"/>
    <xf numFmtId="0" fontId="36" fillId="0" borderId="0">
      <alignment vertical="center"/>
      <protection/>
    </xf>
    <xf numFmtId="0" fontId="37" fillId="0" borderId="0">
      <alignment/>
      <protection/>
    </xf>
    <xf numFmtId="180" fontId="0" fillId="0" borderId="0" applyFont="0" applyFill="0" applyBorder="0" applyAlignment="0" applyProtection="0"/>
    <xf numFmtId="180" fontId="0" fillId="0" borderId="0" applyFont="0" applyFill="0" applyBorder="0" applyAlignment="0" applyProtection="0"/>
    <xf numFmtId="0" fontId="36" fillId="0" borderId="0">
      <alignment vertical="center"/>
      <protection/>
    </xf>
    <xf numFmtId="0" fontId="37"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protection/>
    </xf>
    <xf numFmtId="0" fontId="0" fillId="0" borderId="0">
      <alignment vertical="center"/>
      <protection/>
    </xf>
    <xf numFmtId="0" fontId="68" fillId="0" borderId="0">
      <alignment/>
      <protection/>
    </xf>
    <xf numFmtId="0" fontId="68"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3" borderId="1" applyNumberFormat="0" applyAlignment="0" applyProtection="0"/>
    <xf numFmtId="0" fontId="23" fillId="2" borderId="0" applyNumberFormat="0" applyBorder="0" applyAlignment="0" applyProtection="0"/>
    <xf numFmtId="0" fontId="0" fillId="0" borderId="0">
      <alignment vertical="center"/>
      <protection/>
    </xf>
    <xf numFmtId="0" fontId="36"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47" fillId="8" borderId="0" applyNumberFormat="0" applyBorder="0" applyAlignment="0" applyProtection="0"/>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7" fillId="0" borderId="0">
      <alignment/>
      <protection/>
    </xf>
    <xf numFmtId="0" fontId="0" fillId="0" borderId="0">
      <alignment vertical="center"/>
      <protection/>
    </xf>
    <xf numFmtId="0" fontId="81" fillId="0" borderId="0">
      <alignment vertical="center"/>
      <protection/>
    </xf>
    <xf numFmtId="0" fontId="8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80" fontId="0" fillId="0" borderId="0" applyFont="0" applyFill="0" applyBorder="0" applyAlignment="0" applyProtection="0"/>
    <xf numFmtId="0" fontId="0" fillId="0" borderId="0">
      <alignment vertical="center"/>
      <protection/>
    </xf>
    <xf numFmtId="0" fontId="0" fillId="0" borderId="0">
      <alignment vertical="center"/>
      <protection/>
    </xf>
    <xf numFmtId="180" fontId="0" fillId="0" borderId="0" applyFont="0" applyFill="0" applyBorder="0" applyAlignment="0" applyProtection="0"/>
    <xf numFmtId="0" fontId="0" fillId="0" borderId="0">
      <alignment vertical="center"/>
      <protection/>
    </xf>
    <xf numFmtId="0" fontId="0" fillId="0" borderId="0">
      <alignment vertical="center"/>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6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80"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80"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31" borderId="0" applyNumberFormat="0" applyBorder="0" applyAlignment="0" applyProtection="0"/>
    <xf numFmtId="0" fontId="0" fillId="0" borderId="0">
      <alignment vertical="center"/>
      <protection/>
    </xf>
    <xf numFmtId="0" fontId="0" fillId="0" borderId="0">
      <alignment vertical="center"/>
      <protection/>
    </xf>
    <xf numFmtId="0" fontId="37" fillId="0" borderId="0">
      <alignment/>
      <protection/>
    </xf>
    <xf numFmtId="0" fontId="23" fillId="19"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81" fillId="0" borderId="0">
      <alignment vertical="center"/>
      <protection/>
    </xf>
    <xf numFmtId="0" fontId="81" fillId="0" borderId="0">
      <alignment vertical="center"/>
      <protection/>
    </xf>
    <xf numFmtId="0" fontId="9" fillId="6" borderId="8" applyNumberFormat="0" applyAlignment="0" applyProtection="0"/>
    <xf numFmtId="0" fontId="0" fillId="0" borderId="0">
      <alignment vertical="center"/>
      <protection/>
    </xf>
    <xf numFmtId="0" fontId="0" fillId="0" borderId="0">
      <alignment vertical="center"/>
      <protection/>
    </xf>
    <xf numFmtId="0" fontId="9" fillId="1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0" borderId="0">
      <alignment vertical="center"/>
      <protection/>
    </xf>
    <xf numFmtId="0" fontId="46" fillId="9" borderId="0" applyNumberFormat="0" applyBorder="0" applyAlignment="0" applyProtection="0"/>
    <xf numFmtId="0" fontId="0" fillId="0" borderId="0">
      <alignment vertical="center"/>
      <protection/>
    </xf>
    <xf numFmtId="0" fontId="8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0" borderId="0" applyNumberFormat="0" applyFill="0" applyBorder="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23" fillId="2"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2"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69" fillId="0" borderId="0" applyNumberFormat="0" applyFill="0" applyBorder="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22" fillId="0" borderId="0" applyNumberFormat="0" applyFill="0" applyBorder="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0" fillId="5" borderId="4" applyNumberFormat="0" applyFont="0" applyAlignment="0" applyProtection="0"/>
    <xf numFmtId="180" fontId="0" fillId="0" borderId="0" applyFont="0" applyFill="0" applyBorder="0" applyAlignment="0" applyProtection="0"/>
    <xf numFmtId="0" fontId="0" fillId="5" borderId="4" applyNumberFormat="0" applyFont="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73" fillId="6"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73" fillId="6"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9" fillId="7" borderId="2" applyNumberFormat="0" applyAlignment="0" applyProtection="0"/>
    <xf numFmtId="0" fontId="19" fillId="7" borderId="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7" fillId="0" borderId="3" applyNumberFormat="0" applyFill="0" applyProtection="0">
      <alignment horizontal="left"/>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6"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76"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36"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 borderId="0" applyNumberFormat="0" applyBorder="0" applyAlignment="0" applyProtection="0"/>
    <xf numFmtId="0" fontId="23" fillId="3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37" fillId="0" borderId="19" applyNumberFormat="0" applyFill="0" applyProtection="0">
      <alignment horizontal="lef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8"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9" fillId="13" borderId="8" applyNumberFormat="0" applyAlignment="0" applyProtection="0"/>
    <xf numFmtId="0" fontId="9" fillId="13" borderId="8" applyNumberFormat="0" applyAlignment="0" applyProtection="0"/>
    <xf numFmtId="0" fontId="9" fillId="13" borderId="8" applyNumberFormat="0" applyAlignment="0" applyProtection="0"/>
    <xf numFmtId="0" fontId="9" fillId="13" borderId="8" applyNumberFormat="0" applyAlignment="0" applyProtection="0"/>
    <xf numFmtId="0" fontId="9" fillId="6" borderId="8" applyNumberFormat="0" applyAlignment="0" applyProtection="0"/>
    <xf numFmtId="0" fontId="9" fillId="6" borderId="8" applyNumberFormat="0" applyAlignment="0" applyProtection="0"/>
    <xf numFmtId="0" fontId="9" fillId="6" borderId="8" applyNumberFormat="0" applyAlignment="0" applyProtection="0"/>
    <xf numFmtId="0" fontId="9" fillId="13" borderId="8" applyNumberFormat="0" applyAlignment="0" applyProtection="0"/>
    <xf numFmtId="0" fontId="9" fillId="13" borderId="8" applyNumberFormat="0" applyAlignment="0" applyProtection="0"/>
    <xf numFmtId="0" fontId="9" fillId="13" borderId="8"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1" fontId="37" fillId="0" borderId="3" applyFill="0" applyProtection="0">
      <alignment horizontal="center"/>
    </xf>
    <xf numFmtId="0" fontId="44" fillId="0" borderId="0">
      <alignment/>
      <protection/>
    </xf>
    <xf numFmtId="43" fontId="0" fillId="0" borderId="0" applyFont="0" applyFill="0" applyBorder="0" applyAlignment="0" applyProtection="0"/>
    <xf numFmtId="41" fontId="0" fillId="0" borderId="0" applyFont="0" applyFill="0" applyBorder="0" applyAlignment="0" applyProtection="0"/>
    <xf numFmtId="0" fontId="36" fillId="5" borderId="4" applyNumberFormat="0" applyFont="0" applyAlignment="0" applyProtection="0"/>
    <xf numFmtId="0" fontId="36" fillId="0" borderId="0">
      <alignment/>
      <protection/>
    </xf>
  </cellStyleXfs>
  <cellXfs count="239">
    <xf numFmtId="0" fontId="0" fillId="0" borderId="0" xfId="0" applyAlignment="1">
      <alignment vertical="center"/>
    </xf>
    <xf numFmtId="0" fontId="82" fillId="37" borderId="0" xfId="0" applyFont="1" applyFill="1" applyAlignment="1">
      <alignment vertical="center"/>
    </xf>
    <xf numFmtId="0" fontId="82" fillId="37" borderId="0" xfId="0" applyFont="1" applyFill="1" applyAlignment="1">
      <alignment vertical="center"/>
    </xf>
    <xf numFmtId="0" fontId="0" fillId="0" borderId="0" xfId="0" applyBorder="1" applyAlignment="1">
      <alignment vertical="center"/>
    </xf>
    <xf numFmtId="0" fontId="82" fillId="37" borderId="0" xfId="0" applyFont="1" applyFill="1" applyBorder="1" applyAlignment="1">
      <alignment vertical="center"/>
    </xf>
    <xf numFmtId="0" fontId="82" fillId="37" borderId="0" xfId="0" applyFont="1" applyFill="1" applyAlignment="1">
      <alignment vertical="center"/>
    </xf>
    <xf numFmtId="0" fontId="81" fillId="37" borderId="0" xfId="0" applyFont="1" applyFill="1" applyBorder="1" applyAlignment="1">
      <alignment vertical="center"/>
    </xf>
    <xf numFmtId="0" fontId="81" fillId="37" borderId="0" xfId="0" applyFont="1" applyFill="1" applyAlignment="1">
      <alignment vertical="center"/>
    </xf>
    <xf numFmtId="0" fontId="83" fillId="37" borderId="0" xfId="0" applyFont="1" applyFill="1" applyAlignment="1">
      <alignment vertical="center"/>
    </xf>
    <xf numFmtId="0" fontId="82" fillId="37" borderId="0" xfId="0" applyFont="1" applyFill="1" applyBorder="1" applyAlignment="1">
      <alignment vertical="center" wrapText="1"/>
    </xf>
    <xf numFmtId="0" fontId="82" fillId="37" borderId="0" xfId="0" applyFont="1" applyFill="1" applyBorder="1" applyAlignment="1">
      <alignment vertical="center" wrapText="1"/>
    </xf>
    <xf numFmtId="0" fontId="82" fillId="37" borderId="0" xfId="0" applyFont="1" applyFill="1" applyAlignment="1">
      <alignment horizontal="center" vertical="center"/>
    </xf>
    <xf numFmtId="193" fontId="82" fillId="37" borderId="0" xfId="0" applyNumberFormat="1" applyFont="1" applyFill="1" applyAlignment="1">
      <alignment vertical="center"/>
    </xf>
    <xf numFmtId="0" fontId="82" fillId="37" borderId="11" xfId="0" applyFont="1" applyFill="1" applyBorder="1" applyAlignment="1">
      <alignment vertical="center"/>
    </xf>
    <xf numFmtId="0" fontId="81" fillId="37" borderId="0" xfId="0" applyFont="1" applyFill="1" applyAlignment="1">
      <alignment vertical="center"/>
    </xf>
    <xf numFmtId="0" fontId="82" fillId="37" borderId="0" xfId="682" applyFont="1" applyFill="1" applyAlignment="1">
      <alignment horizontal="left" vertical="center" wrapText="1"/>
      <protection/>
    </xf>
    <xf numFmtId="0" fontId="82" fillId="37" borderId="0" xfId="682" applyFont="1" applyFill="1" applyAlignment="1">
      <alignment horizontal="center" vertical="center" wrapText="1"/>
      <protection/>
    </xf>
    <xf numFmtId="0" fontId="82" fillId="37" borderId="0" xfId="682" applyFont="1" applyFill="1" applyAlignment="1">
      <alignment vertical="center" wrapText="1"/>
      <protection/>
    </xf>
    <xf numFmtId="0" fontId="84" fillId="37" borderId="0" xfId="682" applyFont="1" applyFill="1" applyAlignment="1">
      <alignment horizontal="center" vertical="center" wrapText="1"/>
      <protection/>
    </xf>
    <xf numFmtId="0" fontId="82" fillId="37" borderId="24" xfId="682" applyFont="1" applyFill="1" applyBorder="1" applyAlignment="1">
      <alignment horizontal="left" vertical="center" wrapText="1"/>
      <protection/>
    </xf>
    <xf numFmtId="0" fontId="82" fillId="37" borderId="24" xfId="682" applyFont="1" applyFill="1" applyBorder="1" applyAlignment="1">
      <alignment horizontal="center" vertical="center" wrapText="1"/>
      <protection/>
    </xf>
    <xf numFmtId="0" fontId="82" fillId="37" borderId="11" xfId="0" applyFont="1" applyFill="1" applyBorder="1" applyAlignment="1">
      <alignment horizontal="center" vertical="center" wrapText="1"/>
    </xf>
    <xf numFmtId="0" fontId="82" fillId="37" borderId="25" xfId="0" applyFont="1" applyFill="1" applyBorder="1" applyAlignment="1">
      <alignment horizontal="center" vertical="center" wrapText="1"/>
    </xf>
    <xf numFmtId="0" fontId="82" fillId="37" borderId="11" xfId="682" applyFont="1" applyFill="1" applyBorder="1" applyAlignment="1">
      <alignment horizontal="center" vertical="center" wrapText="1"/>
      <protection/>
    </xf>
    <xf numFmtId="194" fontId="82" fillId="37" borderId="11" xfId="0" applyNumberFormat="1" applyFont="1" applyFill="1" applyBorder="1" applyAlignment="1">
      <alignment horizontal="center" vertical="center" wrapText="1"/>
    </xf>
    <xf numFmtId="0" fontId="81" fillId="37" borderId="11" xfId="0" applyFont="1" applyFill="1" applyBorder="1" applyAlignment="1">
      <alignment horizontal="center" vertical="center" wrapText="1"/>
    </xf>
    <xf numFmtId="195" fontId="82" fillId="37" borderId="11" xfId="0" applyNumberFormat="1" applyFont="1" applyFill="1" applyBorder="1" applyAlignment="1">
      <alignment horizontal="center" vertical="center" wrapText="1"/>
    </xf>
    <xf numFmtId="0" fontId="82" fillId="37" borderId="11" xfId="47" applyFont="1" applyFill="1" applyBorder="1" applyAlignment="1" applyProtection="1">
      <alignment horizontal="left" vertical="center" wrapText="1"/>
      <protection locked="0"/>
    </xf>
    <xf numFmtId="193" fontId="82" fillId="37" borderId="11" xfId="0" applyNumberFormat="1" applyFont="1" applyFill="1" applyBorder="1" applyAlignment="1">
      <alignment horizontal="center" vertical="center" wrapText="1"/>
    </xf>
    <xf numFmtId="0" fontId="82" fillId="37" borderId="11" xfId="0" applyFont="1" applyFill="1" applyBorder="1" applyAlignment="1">
      <alignment horizontal="left" vertical="center" wrapText="1"/>
    </xf>
    <xf numFmtId="193" fontId="82" fillId="37" borderId="25" xfId="0" applyNumberFormat="1" applyFont="1" applyFill="1" applyBorder="1" applyAlignment="1">
      <alignment horizontal="center" vertical="center" wrapText="1"/>
    </xf>
    <xf numFmtId="0" fontId="85" fillId="37" borderId="11" xfId="0" applyFont="1" applyFill="1" applyBorder="1" applyAlignment="1">
      <alignment horizontal="center" vertical="center" wrapText="1"/>
    </xf>
    <xf numFmtId="0" fontId="82" fillId="37" borderId="25" xfId="0" applyFont="1" applyFill="1" applyBorder="1" applyAlignment="1">
      <alignment horizontal="left" vertical="center" wrapText="1"/>
    </xf>
    <xf numFmtId="0" fontId="85" fillId="37" borderId="25" xfId="0" applyFont="1" applyFill="1" applyBorder="1" applyAlignment="1">
      <alignment horizontal="left" vertical="center" wrapText="1"/>
    </xf>
    <xf numFmtId="195" fontId="85" fillId="37" borderId="11" xfId="0" applyNumberFormat="1" applyFont="1" applyFill="1" applyBorder="1" applyAlignment="1">
      <alignment horizontal="left" vertical="center" wrapText="1"/>
    </xf>
    <xf numFmtId="195" fontId="82" fillId="37" borderId="11" xfId="0" applyNumberFormat="1" applyFont="1" applyFill="1" applyBorder="1" applyAlignment="1">
      <alignment horizontal="center" vertical="center"/>
    </xf>
    <xf numFmtId="0" fontId="82" fillId="37" borderId="11" xfId="0" applyFont="1" applyFill="1" applyBorder="1" applyAlignment="1">
      <alignment horizontal="center" vertical="center"/>
    </xf>
    <xf numFmtId="0" fontId="82" fillId="37" borderId="11" xfId="0" applyFont="1" applyFill="1" applyBorder="1" applyAlignment="1">
      <alignment horizontal="center" vertical="top" wrapText="1"/>
    </xf>
    <xf numFmtId="193" fontId="82" fillId="37" borderId="11" xfId="0" applyNumberFormat="1" applyFont="1" applyFill="1" applyBorder="1" applyAlignment="1">
      <alignment horizontal="center" vertical="top" wrapText="1"/>
    </xf>
    <xf numFmtId="0" fontId="82" fillId="37" borderId="25" xfId="0" applyFont="1" applyFill="1" applyBorder="1" applyAlignment="1">
      <alignment horizontal="left" vertical="top" wrapText="1"/>
    </xf>
    <xf numFmtId="0" fontId="85" fillId="37" borderId="25" xfId="0" applyFont="1" applyFill="1" applyBorder="1" applyAlignment="1">
      <alignment horizontal="center" vertical="center" wrapText="1"/>
    </xf>
    <xf numFmtId="0" fontId="85" fillId="37" borderId="25" xfId="0" applyFont="1" applyFill="1" applyBorder="1" applyAlignment="1">
      <alignment vertical="center" wrapText="1"/>
    </xf>
    <xf numFmtId="196" fontId="82" fillId="37" borderId="11" xfId="0" applyNumberFormat="1" applyFont="1" applyFill="1" applyBorder="1" applyAlignment="1">
      <alignment horizontal="center" vertical="center" wrapText="1"/>
    </xf>
    <xf numFmtId="0" fontId="82" fillId="37" borderId="11" xfId="0" applyFont="1" applyFill="1" applyBorder="1" applyAlignment="1">
      <alignment horizontal="center" vertical="center"/>
    </xf>
    <xf numFmtId="0" fontId="85" fillId="37" borderId="11" xfId="0" applyFont="1" applyFill="1" applyBorder="1" applyAlignment="1">
      <alignment horizontal="center" vertical="center"/>
    </xf>
    <xf numFmtId="0" fontId="82" fillId="37" borderId="11" xfId="0" applyFont="1" applyFill="1" applyBorder="1" applyAlignment="1">
      <alignment vertical="center"/>
    </xf>
    <xf numFmtId="0" fontId="82" fillId="37" borderId="11" xfId="0" applyFont="1" applyFill="1" applyBorder="1" applyAlignment="1">
      <alignment horizontal="center" vertical="center"/>
    </xf>
    <xf numFmtId="0" fontId="82" fillId="37" borderId="25" xfId="0" applyFont="1" applyFill="1" applyBorder="1" applyAlignment="1">
      <alignment vertical="center"/>
    </xf>
    <xf numFmtId="0" fontId="82" fillId="37" borderId="26" xfId="0" applyFont="1" applyFill="1" applyBorder="1" applyAlignment="1">
      <alignment horizontal="center" vertical="center" wrapText="1"/>
    </xf>
    <xf numFmtId="0" fontId="85" fillId="37" borderId="27" xfId="0" applyFont="1" applyFill="1" applyBorder="1" applyAlignment="1">
      <alignment horizontal="center" vertical="center" wrapText="1"/>
    </xf>
    <xf numFmtId="0" fontId="82" fillId="37" borderId="11" xfId="47" applyFont="1" applyFill="1" applyBorder="1" applyAlignment="1" applyProtection="1">
      <alignment horizontal="center" vertical="center" wrapText="1"/>
      <protection locked="0"/>
    </xf>
    <xf numFmtId="194" fontId="82" fillId="37" borderId="11" xfId="0" applyNumberFormat="1" applyFont="1" applyFill="1" applyBorder="1" applyAlignment="1">
      <alignment horizontal="center" vertical="center" wrapText="1"/>
    </xf>
    <xf numFmtId="0" fontId="82" fillId="37" borderId="11" xfId="0" applyFont="1" applyFill="1" applyBorder="1" applyAlignment="1">
      <alignment horizontal="center" vertical="center" wrapText="1"/>
    </xf>
    <xf numFmtId="195" fontId="82" fillId="37" borderId="11" xfId="0" applyNumberFormat="1" applyFont="1" applyFill="1" applyBorder="1" applyAlignment="1">
      <alignment horizontal="center" vertical="top" wrapText="1"/>
    </xf>
    <xf numFmtId="0" fontId="82" fillId="37" borderId="0" xfId="0" applyFont="1" applyFill="1" applyBorder="1" applyAlignment="1">
      <alignment vertical="center"/>
    </xf>
    <xf numFmtId="193" fontId="84" fillId="37" borderId="0" xfId="682" applyNumberFormat="1" applyFont="1" applyFill="1" applyAlignment="1">
      <alignment horizontal="center" vertical="center" wrapText="1"/>
      <protection/>
    </xf>
    <xf numFmtId="0" fontId="82" fillId="37" borderId="0" xfId="0" applyFont="1" applyFill="1" applyBorder="1" applyAlignment="1">
      <alignment horizontal="center" vertical="center"/>
    </xf>
    <xf numFmtId="193" fontId="82" fillId="37" borderId="24" xfId="682" applyNumberFormat="1" applyFont="1" applyFill="1" applyBorder="1" applyAlignment="1">
      <alignment horizontal="left" vertical="center" wrapText="1"/>
      <protection/>
    </xf>
    <xf numFmtId="193" fontId="82" fillId="37" borderId="11" xfId="0" applyNumberFormat="1" applyFont="1" applyFill="1" applyBorder="1" applyAlignment="1">
      <alignment vertical="center"/>
    </xf>
    <xf numFmtId="0" fontId="82" fillId="37" borderId="0" xfId="0" applyFont="1" applyFill="1" applyBorder="1" applyAlignment="1">
      <alignment horizontal="center" vertical="center" wrapText="1"/>
    </xf>
    <xf numFmtId="0" fontId="82" fillId="37" borderId="11" xfId="0" applyNumberFormat="1" applyFont="1" applyFill="1" applyBorder="1" applyAlignment="1" applyProtection="1">
      <alignment horizontal="center" vertical="center" wrapText="1"/>
      <protection locked="0"/>
    </xf>
    <xf numFmtId="0" fontId="82" fillId="37" borderId="0" xfId="0" applyFont="1" applyFill="1" applyBorder="1" applyAlignment="1">
      <alignment vertical="center" wrapText="1"/>
    </xf>
    <xf numFmtId="0" fontId="82" fillId="37" borderId="0" xfId="0" applyFont="1" applyFill="1" applyBorder="1" applyAlignment="1">
      <alignment horizontal="center" vertical="center"/>
    </xf>
    <xf numFmtId="0" fontId="82" fillId="37" borderId="0" xfId="0" applyFont="1" applyFill="1" applyBorder="1" applyAlignment="1">
      <alignment horizontal="center" vertical="center"/>
    </xf>
    <xf numFmtId="193" fontId="82" fillId="37" borderId="11" xfId="0" applyNumberFormat="1" applyFont="1" applyFill="1" applyBorder="1" applyAlignment="1">
      <alignment horizontal="center" vertical="center"/>
    </xf>
    <xf numFmtId="0" fontId="82" fillId="37" borderId="0" xfId="0" applyFont="1" applyFill="1" applyBorder="1" applyAlignment="1">
      <alignment horizontal="center" vertical="center"/>
    </xf>
    <xf numFmtId="0" fontId="82" fillId="37" borderId="0" xfId="0" applyFont="1" applyFill="1" applyBorder="1" applyAlignment="1">
      <alignment horizontal="center" vertical="center" wrapText="1"/>
    </xf>
    <xf numFmtId="0" fontId="82" fillId="37" borderId="0" xfId="0" applyFont="1" applyFill="1" applyBorder="1" applyAlignment="1">
      <alignment horizontal="center" vertical="center" wrapText="1"/>
    </xf>
    <xf numFmtId="0" fontId="82" fillId="37" borderId="0" xfId="0" applyFont="1" applyFill="1" applyBorder="1" applyAlignment="1">
      <alignment horizontal="center" vertical="center"/>
    </xf>
    <xf numFmtId="0" fontId="82" fillId="37" borderId="0" xfId="0" applyFont="1" applyFill="1" applyBorder="1" applyAlignment="1">
      <alignment vertical="center"/>
    </xf>
    <xf numFmtId="0" fontId="82" fillId="37" borderId="11" xfId="0" applyFont="1" applyFill="1" applyBorder="1" applyAlignment="1">
      <alignment vertical="center" wrapText="1"/>
    </xf>
    <xf numFmtId="193" fontId="82" fillId="37" borderId="11" xfId="0" applyNumberFormat="1" applyFont="1" applyFill="1" applyBorder="1" applyAlignment="1">
      <alignment vertical="center"/>
    </xf>
    <xf numFmtId="0" fontId="82" fillId="37" borderId="0" xfId="0" applyFont="1" applyFill="1" applyBorder="1" applyAlignment="1">
      <alignment vertical="center"/>
    </xf>
    <xf numFmtId="0" fontId="81" fillId="37" borderId="0" xfId="0" applyFont="1" applyFill="1" applyBorder="1" applyAlignment="1">
      <alignment vertical="center"/>
    </xf>
    <xf numFmtId="0" fontId="82" fillId="37" borderId="0" xfId="0" applyFont="1" applyFill="1" applyBorder="1" applyAlignment="1">
      <alignment vertical="center" wrapText="1"/>
    </xf>
    <xf numFmtId="0" fontId="82" fillId="37" borderId="0" xfId="0" applyFont="1" applyFill="1" applyBorder="1" applyAlignment="1">
      <alignment horizontal="left" vertical="center"/>
    </xf>
    <xf numFmtId="0" fontId="81" fillId="37" borderId="0" xfId="0" applyFont="1" applyFill="1" applyBorder="1" applyAlignment="1">
      <alignment vertical="center"/>
    </xf>
    <xf numFmtId="0" fontId="82" fillId="37" borderId="0" xfId="0" applyFont="1" applyFill="1" applyBorder="1" applyAlignment="1">
      <alignment vertical="center"/>
    </xf>
    <xf numFmtId="0" fontId="82" fillId="37" borderId="0" xfId="0" applyFont="1" applyFill="1" applyBorder="1" applyAlignment="1">
      <alignment vertical="center"/>
    </xf>
    <xf numFmtId="0" fontId="81" fillId="37" borderId="0" xfId="0" applyFont="1" applyFill="1" applyBorder="1" applyAlignment="1">
      <alignment vertical="center"/>
    </xf>
    <xf numFmtId="197" fontId="82" fillId="37" borderId="11" xfId="0" applyNumberFormat="1" applyFont="1" applyFill="1" applyBorder="1" applyAlignment="1">
      <alignment horizontal="center" vertical="center" wrapText="1"/>
    </xf>
    <xf numFmtId="0" fontId="85" fillId="37" borderId="11" xfId="0" applyFont="1" applyFill="1" applyBorder="1" applyAlignment="1">
      <alignment horizontal="center" vertical="center" wrapText="1" shrinkToFit="1"/>
    </xf>
    <xf numFmtId="0" fontId="81" fillId="37" borderId="25" xfId="0" applyFont="1" applyFill="1" applyBorder="1" applyAlignment="1">
      <alignment horizontal="left" vertical="center" wrapText="1"/>
    </xf>
    <xf numFmtId="193" fontId="85" fillId="37" borderId="25" xfId="0" applyNumberFormat="1" applyFont="1" applyFill="1" applyBorder="1" applyAlignment="1">
      <alignment horizontal="center" vertical="center" wrapText="1"/>
    </xf>
    <xf numFmtId="49" fontId="82" fillId="37" borderId="11" xfId="0" applyNumberFormat="1" applyFont="1" applyFill="1" applyBorder="1" applyAlignment="1">
      <alignment horizontal="center" vertical="center" wrapText="1"/>
    </xf>
    <xf numFmtId="193" fontId="82" fillId="37" borderId="11" xfId="658" applyNumberFormat="1" applyFont="1" applyFill="1" applyBorder="1" applyAlignment="1">
      <alignment horizontal="center" vertical="center" wrapText="1"/>
      <protection/>
    </xf>
    <xf numFmtId="0" fontId="81" fillId="37" borderId="11" xfId="0" applyNumberFormat="1" applyFont="1" applyFill="1" applyBorder="1" applyAlignment="1">
      <alignment horizontal="center" vertical="center"/>
    </xf>
    <xf numFmtId="193" fontId="82" fillId="37" borderId="0" xfId="0" applyNumberFormat="1" applyFont="1" applyFill="1" applyBorder="1" applyAlignment="1">
      <alignment horizontal="center" vertical="center" wrapText="1"/>
    </xf>
    <xf numFmtId="0" fontId="82" fillId="37" borderId="0" xfId="0" applyNumberFormat="1" applyFont="1" applyFill="1" applyBorder="1" applyAlignment="1" applyProtection="1">
      <alignment horizontal="center" vertical="center" wrapText="1"/>
      <protection locked="0"/>
    </xf>
    <xf numFmtId="0" fontId="82" fillId="37" borderId="11" xfId="637" applyFont="1" applyFill="1" applyBorder="1" applyAlignment="1">
      <alignment horizontal="center" vertical="center" wrapText="1"/>
      <protection/>
    </xf>
    <xf numFmtId="0" fontId="82" fillId="37" borderId="11" xfId="637" applyFont="1" applyFill="1" applyBorder="1" applyAlignment="1">
      <alignment horizontal="center" vertical="center"/>
      <protection/>
    </xf>
    <xf numFmtId="0" fontId="82" fillId="37" borderId="25" xfId="0" applyFont="1" applyFill="1" applyBorder="1" applyAlignment="1">
      <alignment horizontal="center" vertical="center"/>
    </xf>
    <xf numFmtId="198" fontId="82" fillId="37" borderId="11" xfId="0" applyNumberFormat="1" applyFont="1" applyFill="1" applyBorder="1" applyAlignment="1">
      <alignment horizontal="center" vertical="center" wrapText="1"/>
    </xf>
    <xf numFmtId="193" fontId="82" fillId="37" borderId="25" xfId="0" applyNumberFormat="1" applyFont="1" applyFill="1" applyBorder="1" applyAlignment="1">
      <alignment horizontal="left" vertical="center" wrapText="1"/>
    </xf>
    <xf numFmtId="0" fontId="82" fillId="37" borderId="11" xfId="0" applyNumberFormat="1" applyFont="1" applyFill="1" applyBorder="1" applyAlignment="1">
      <alignment horizontal="center" vertical="center" wrapText="1"/>
    </xf>
    <xf numFmtId="195" fontId="82" fillId="37" borderId="11" xfId="0" applyNumberFormat="1" applyFont="1" applyFill="1" applyBorder="1" applyAlignment="1">
      <alignment horizontal="center" vertical="center" shrinkToFit="1"/>
    </xf>
    <xf numFmtId="0" fontId="82" fillId="37" borderId="0" xfId="0" applyFont="1" applyFill="1" applyBorder="1" applyAlignment="1">
      <alignment horizontal="center" vertical="center"/>
    </xf>
    <xf numFmtId="193" fontId="82" fillId="37" borderId="11" xfId="0" applyNumberFormat="1" applyFont="1" applyFill="1" applyBorder="1" applyAlignment="1">
      <alignment horizontal="center" vertical="center"/>
    </xf>
    <xf numFmtId="0" fontId="82" fillId="37" borderId="11" xfId="0" applyFont="1" applyFill="1" applyBorder="1" applyAlignment="1">
      <alignment horizontal="center" vertical="center"/>
    </xf>
    <xf numFmtId="193" fontId="82" fillId="37" borderId="11" xfId="0" applyNumberFormat="1" applyFont="1" applyFill="1" applyBorder="1" applyAlignment="1">
      <alignment horizontal="center" vertical="center"/>
    </xf>
    <xf numFmtId="0" fontId="82" fillId="37" borderId="25" xfId="0" applyFont="1" applyFill="1" applyBorder="1" applyAlignment="1">
      <alignment vertical="center" wrapText="1"/>
    </xf>
    <xf numFmtId="193" fontId="85" fillId="37" borderId="25" xfId="0" applyNumberFormat="1" applyFont="1" applyFill="1" applyBorder="1" applyAlignment="1">
      <alignment horizontal="left" vertical="center" wrapText="1"/>
    </xf>
    <xf numFmtId="0" fontId="86" fillId="37" borderId="11" xfId="0" applyFont="1" applyFill="1" applyBorder="1" applyAlignment="1">
      <alignment horizontal="center" vertical="center" wrapText="1"/>
    </xf>
    <xf numFmtId="0" fontId="86" fillId="37" borderId="11" xfId="0" applyNumberFormat="1" applyFont="1" applyFill="1" applyBorder="1" applyAlignment="1">
      <alignment horizontal="center" vertical="center"/>
    </xf>
    <xf numFmtId="0" fontId="82" fillId="37" borderId="25" xfId="0" applyNumberFormat="1" applyFont="1" applyFill="1" applyBorder="1" applyAlignment="1">
      <alignment horizontal="center" vertical="center" wrapText="1"/>
    </xf>
    <xf numFmtId="199" fontId="86" fillId="37" borderId="11" xfId="0" applyNumberFormat="1" applyFont="1" applyFill="1" applyBorder="1" applyAlignment="1">
      <alignment horizontal="center" vertical="center"/>
    </xf>
    <xf numFmtId="0" fontId="82" fillId="37" borderId="11" xfId="398" applyNumberFormat="1" applyFont="1" applyFill="1" applyBorder="1" applyAlignment="1" applyProtection="1">
      <alignment horizontal="center" vertical="center" wrapText="1" shrinkToFit="1"/>
      <protection/>
    </xf>
    <xf numFmtId="0" fontId="86" fillId="37" borderId="11" xfId="0" applyNumberFormat="1" applyFont="1" applyFill="1" applyBorder="1" applyAlignment="1">
      <alignment horizontal="center" vertical="center" wrapText="1"/>
    </xf>
    <xf numFmtId="200" fontId="86" fillId="37" borderId="11" xfId="0" applyNumberFormat="1" applyFont="1" applyFill="1" applyBorder="1" applyAlignment="1">
      <alignment horizontal="center" vertical="center" wrapText="1"/>
    </xf>
    <xf numFmtId="195" fontId="82" fillId="37" borderId="25" xfId="0" applyNumberFormat="1" applyFont="1" applyFill="1" applyBorder="1" applyAlignment="1">
      <alignment horizontal="center" vertical="center" wrapText="1"/>
    </xf>
    <xf numFmtId="0" fontId="82" fillId="37" borderId="11" xfId="398" applyFont="1" applyFill="1" applyBorder="1" applyAlignment="1" applyProtection="1">
      <alignment horizontal="center" vertical="center" wrapText="1" shrinkToFit="1"/>
      <protection/>
    </xf>
    <xf numFmtId="0" fontId="86" fillId="37" borderId="11" xfId="0" applyFont="1" applyFill="1" applyBorder="1" applyAlignment="1">
      <alignment horizontal="center" vertical="center"/>
    </xf>
    <xf numFmtId="200" fontId="86" fillId="37" borderId="11" xfId="0" applyNumberFormat="1" applyFont="1" applyFill="1" applyBorder="1" applyAlignment="1">
      <alignment horizontal="center" vertical="center"/>
    </xf>
    <xf numFmtId="49" fontId="82" fillId="37" borderId="25" xfId="0" applyNumberFormat="1" applyFont="1" applyFill="1" applyBorder="1" applyAlignment="1">
      <alignment horizontal="center" vertical="center" wrapText="1"/>
    </xf>
    <xf numFmtId="195" fontId="82" fillId="37" borderId="11" xfId="0" applyNumberFormat="1" applyFont="1" applyFill="1" applyBorder="1" applyAlignment="1">
      <alignment horizontal="center" vertical="center"/>
    </xf>
    <xf numFmtId="201" fontId="82" fillId="37" borderId="11" xfId="0" applyNumberFormat="1" applyFont="1" applyFill="1" applyBorder="1" applyAlignment="1">
      <alignment horizontal="center" vertical="center" wrapText="1"/>
    </xf>
    <xf numFmtId="195" fontId="82" fillId="37" borderId="11" xfId="0" applyNumberFormat="1" applyFont="1" applyFill="1" applyBorder="1" applyAlignment="1">
      <alignment horizontal="center" vertical="center" wrapText="1"/>
    </xf>
    <xf numFmtId="0" fontId="86" fillId="37" borderId="0" xfId="0" applyNumberFormat="1" applyFont="1" applyFill="1" applyBorder="1" applyAlignment="1" applyProtection="1">
      <alignment horizontal="center" vertical="center" wrapText="1"/>
      <protection locked="0"/>
    </xf>
    <xf numFmtId="0" fontId="86" fillId="37" borderId="0" xfId="0" applyFont="1" applyFill="1" applyBorder="1" applyAlignment="1">
      <alignment horizontal="center" vertical="center"/>
    </xf>
    <xf numFmtId="193" fontId="82" fillId="37" borderId="11" xfId="35" applyNumberFormat="1" applyFont="1" applyFill="1" applyBorder="1" applyAlignment="1">
      <alignment horizontal="center" vertical="center" wrapText="1"/>
    </xf>
    <xf numFmtId="193" fontId="82" fillId="37" borderId="11" xfId="35" applyNumberFormat="1" applyFont="1" applyFill="1" applyBorder="1" applyAlignment="1">
      <alignment horizontal="center" vertical="center"/>
    </xf>
    <xf numFmtId="0" fontId="82" fillId="37" borderId="0" xfId="0" applyFont="1" applyFill="1" applyBorder="1" applyAlignment="1">
      <alignment vertical="center"/>
    </xf>
    <xf numFmtId="0" fontId="82" fillId="37" borderId="11" xfId="519" applyNumberFormat="1" applyFont="1" applyFill="1" applyBorder="1" applyAlignment="1">
      <alignment horizontal="center" vertical="center" wrapText="1"/>
      <protection/>
    </xf>
    <xf numFmtId="199" fontId="86" fillId="37" borderId="11" xfId="0" applyNumberFormat="1" applyFont="1" applyFill="1" applyBorder="1" applyAlignment="1" applyProtection="1">
      <alignment horizontal="center" vertical="center"/>
      <protection locked="0"/>
    </xf>
    <xf numFmtId="199" fontId="86" fillId="37" borderId="11" xfId="919" applyNumberFormat="1" applyFont="1" applyFill="1" applyBorder="1" applyAlignment="1">
      <alignment horizontal="center" vertical="center"/>
      <protection/>
    </xf>
    <xf numFmtId="0" fontId="82" fillId="37" borderId="11" xfId="919" applyNumberFormat="1" applyFont="1" applyFill="1" applyBorder="1" applyAlignment="1">
      <alignment horizontal="center" vertical="center" wrapText="1"/>
      <protection/>
    </xf>
    <xf numFmtId="199" fontId="86" fillId="37" borderId="11" xfId="919" applyNumberFormat="1" applyFont="1" applyFill="1" applyBorder="1" applyAlignment="1">
      <alignment horizontal="center" vertical="center" wrapText="1"/>
      <protection/>
    </xf>
    <xf numFmtId="49" fontId="82" fillId="37" borderId="11" xfId="398" applyNumberFormat="1" applyFont="1" applyFill="1" applyBorder="1" applyAlignment="1" applyProtection="1">
      <alignment horizontal="center" vertical="center" wrapText="1" shrinkToFit="1"/>
      <protection/>
    </xf>
    <xf numFmtId="202" fontId="82" fillId="37" borderId="11" xfId="0" applyNumberFormat="1" applyFont="1" applyFill="1" applyBorder="1" applyAlignment="1">
      <alignment horizontal="center" vertical="center" wrapText="1"/>
    </xf>
    <xf numFmtId="193" fontId="82" fillId="37" borderId="11" xfId="919" applyNumberFormat="1" applyFont="1" applyFill="1" applyBorder="1" applyAlignment="1">
      <alignment horizontal="center" vertical="center"/>
      <protection/>
    </xf>
    <xf numFmtId="193" fontId="82" fillId="37" borderId="11" xfId="919" applyNumberFormat="1" applyFont="1" applyFill="1" applyBorder="1" applyAlignment="1">
      <alignment horizontal="center" vertical="center" wrapText="1"/>
      <protection/>
    </xf>
    <xf numFmtId="196" fontId="86" fillId="37" borderId="11" xfId="0" applyNumberFormat="1" applyFont="1" applyFill="1" applyBorder="1" applyAlignment="1">
      <alignment horizontal="center" vertical="center"/>
    </xf>
    <xf numFmtId="0" fontId="86" fillId="37" borderId="0" xfId="0" applyFont="1" applyFill="1" applyBorder="1" applyAlignment="1">
      <alignment horizontal="center" vertical="center" wrapText="1"/>
    </xf>
    <xf numFmtId="0" fontId="81" fillId="37" borderId="0" xfId="0" applyFont="1" applyFill="1" applyBorder="1" applyAlignment="1">
      <alignment horizontal="center" vertical="center"/>
    </xf>
    <xf numFmtId="0" fontId="81" fillId="37" borderId="0" xfId="0" applyFont="1" applyFill="1" applyBorder="1" applyAlignment="1">
      <alignment vertical="center" wrapText="1"/>
    </xf>
    <xf numFmtId="0" fontId="82" fillId="37" borderId="28" xfId="0" applyFont="1" applyFill="1" applyBorder="1" applyAlignment="1" applyProtection="1">
      <alignment horizontal="left" vertical="center" wrapText="1"/>
      <protection locked="0"/>
    </xf>
    <xf numFmtId="0" fontId="82" fillId="37" borderId="28" xfId="0" applyFont="1" applyFill="1" applyBorder="1" applyAlignment="1">
      <alignment horizontal="center" vertical="center" wrapText="1"/>
    </xf>
    <xf numFmtId="193" fontId="82" fillId="37" borderId="28" xfId="0" applyNumberFormat="1" applyFont="1" applyFill="1" applyBorder="1" applyAlignment="1">
      <alignment horizontal="center" vertical="center" wrapText="1"/>
    </xf>
    <xf numFmtId="193" fontId="82" fillId="37" borderId="29" xfId="0" applyNumberFormat="1" applyFont="1" applyFill="1" applyBorder="1" applyAlignment="1">
      <alignment horizontal="left" vertical="center" wrapText="1"/>
    </xf>
    <xf numFmtId="0" fontId="82" fillId="37" borderId="11" xfId="119" applyFont="1" applyFill="1" applyBorder="1" applyAlignment="1">
      <alignment horizontal="center" vertical="center" wrapText="1"/>
      <protection/>
    </xf>
    <xf numFmtId="196" fontId="82" fillId="37" borderId="11" xfId="0" applyNumberFormat="1" applyFont="1" applyFill="1" applyBorder="1" applyAlignment="1">
      <alignment horizontal="center" vertical="center"/>
    </xf>
    <xf numFmtId="0" fontId="82" fillId="37" borderId="25" xfId="0" applyFont="1" applyFill="1" applyBorder="1" applyAlignment="1">
      <alignment vertical="center" wrapText="1"/>
    </xf>
    <xf numFmtId="203" fontId="82" fillId="37" borderId="11" xfId="0" applyNumberFormat="1" applyFont="1" applyFill="1" applyBorder="1" applyAlignment="1">
      <alignment horizontal="center" vertical="center"/>
    </xf>
    <xf numFmtId="0" fontId="82" fillId="37" borderId="11" xfId="0" applyFont="1" applyFill="1" applyBorder="1" applyAlignment="1">
      <alignment vertical="center"/>
    </xf>
    <xf numFmtId="0" fontId="82" fillId="37" borderId="25" xfId="0" applyFont="1" applyFill="1" applyBorder="1" applyAlignment="1">
      <alignment vertical="center"/>
    </xf>
    <xf numFmtId="0" fontId="82" fillId="37" borderId="25" xfId="47" applyFont="1" applyFill="1" applyBorder="1" applyAlignment="1" applyProtection="1">
      <alignment horizontal="left" vertical="center" wrapText="1"/>
      <protection locked="0"/>
    </xf>
    <xf numFmtId="0" fontId="82" fillId="37" borderId="30" xfId="0" applyFont="1" applyFill="1" applyBorder="1" applyAlignment="1">
      <alignment horizontal="center" vertical="center" wrapText="1"/>
    </xf>
    <xf numFmtId="0" fontId="85" fillId="37" borderId="25" xfId="0" applyFont="1" applyFill="1" applyBorder="1" applyAlignment="1">
      <alignment horizontal="center" vertical="center" wrapText="1"/>
    </xf>
    <xf numFmtId="0" fontId="82" fillId="37" borderId="17" xfId="0" applyFont="1" applyFill="1" applyBorder="1" applyAlignment="1">
      <alignment horizontal="center" vertical="center" wrapText="1"/>
    </xf>
    <xf numFmtId="195" fontId="81" fillId="37" borderId="11" xfId="0" applyNumberFormat="1" applyFont="1" applyFill="1" applyBorder="1" applyAlignment="1">
      <alignment horizontal="center" vertical="center" wrapText="1"/>
    </xf>
    <xf numFmtId="195" fontId="82" fillId="37" borderId="11" xfId="0" applyNumberFormat="1" applyFont="1" applyFill="1" applyBorder="1" applyAlignment="1">
      <alignment horizontal="center" vertical="center"/>
    </xf>
    <xf numFmtId="198" fontId="82" fillId="37" borderId="11" xfId="0" applyNumberFormat="1" applyFont="1" applyFill="1" applyBorder="1" applyAlignment="1">
      <alignment horizontal="center" vertical="center" wrapText="1"/>
    </xf>
    <xf numFmtId="198" fontId="82" fillId="37" borderId="11" xfId="0" applyNumberFormat="1" applyFont="1" applyFill="1" applyBorder="1" applyAlignment="1">
      <alignment horizontal="center" vertical="center"/>
    </xf>
    <xf numFmtId="0" fontId="82" fillId="37" borderId="11" xfId="0" applyFont="1" applyFill="1" applyBorder="1" applyAlignment="1">
      <alignment horizontal="center" vertical="center"/>
    </xf>
    <xf numFmtId="0" fontId="82" fillId="37" borderId="11" xfId="0" applyFont="1" applyFill="1" applyBorder="1" applyAlignment="1">
      <alignment horizontal="center" vertical="center" wrapText="1"/>
    </xf>
    <xf numFmtId="0" fontId="82" fillId="37" borderId="11" xfId="0" applyFont="1" applyFill="1" applyBorder="1" applyAlignment="1" applyProtection="1">
      <alignment horizontal="center" vertical="center" wrapText="1"/>
      <protection locked="0"/>
    </xf>
    <xf numFmtId="0" fontId="82" fillId="37" borderId="0" xfId="0" applyFont="1" applyFill="1" applyBorder="1" applyAlignment="1" applyProtection="1">
      <alignment horizontal="center" vertical="center" wrapText="1"/>
      <protection locked="0"/>
    </xf>
    <xf numFmtId="0" fontId="83" fillId="37" borderId="0" xfId="0" applyFont="1" applyFill="1" applyBorder="1" applyAlignment="1">
      <alignment vertical="center"/>
    </xf>
    <xf numFmtId="0" fontId="82" fillId="37" borderId="0" xfId="0" applyFont="1" applyFill="1" applyBorder="1" applyAlignment="1">
      <alignment vertical="center" wrapText="1"/>
    </xf>
    <xf numFmtId="0" fontId="85" fillId="37" borderId="11" xfId="0" applyFont="1" applyFill="1" applyBorder="1" applyAlignment="1">
      <alignment horizontal="center" vertical="center"/>
    </xf>
    <xf numFmtId="0" fontId="85" fillId="37" borderId="11" xfId="0" applyNumberFormat="1" applyFont="1" applyFill="1" applyBorder="1" applyAlignment="1">
      <alignment horizontal="center" vertical="center"/>
    </xf>
    <xf numFmtId="0" fontId="85" fillId="37" borderId="11" xfId="1154" applyNumberFormat="1" applyFont="1" applyFill="1" applyBorder="1" applyAlignment="1" applyProtection="1">
      <alignment horizontal="center" vertical="center"/>
      <protection/>
    </xf>
    <xf numFmtId="193" fontId="82" fillId="37" borderId="11" xfId="0" applyNumberFormat="1" applyFont="1" applyFill="1" applyBorder="1" applyAlignment="1">
      <alignment horizontal="center" vertical="center" wrapText="1"/>
    </xf>
    <xf numFmtId="0" fontId="82" fillId="37" borderId="11" xfId="0" applyNumberFormat="1" applyFont="1" applyFill="1" applyBorder="1" applyAlignment="1" applyProtection="1">
      <alignment horizontal="center" vertical="center" wrapText="1"/>
      <protection locked="0"/>
    </xf>
    <xf numFmtId="0" fontId="82" fillId="37" borderId="0" xfId="0" applyFont="1" applyFill="1" applyBorder="1" applyAlignment="1">
      <alignment horizontal="center" vertical="center" wrapText="1"/>
    </xf>
    <xf numFmtId="0" fontId="82" fillId="37" borderId="0" xfId="0" applyFont="1" applyFill="1" applyBorder="1" applyAlignment="1">
      <alignment horizontal="center" vertical="center" wrapText="1"/>
    </xf>
    <xf numFmtId="0" fontId="83" fillId="37" borderId="0" xfId="0" applyFont="1" applyFill="1" applyBorder="1" applyAlignment="1">
      <alignment vertical="center"/>
    </xf>
    <xf numFmtId="193" fontId="81" fillId="37" borderId="0" xfId="0" applyNumberFormat="1" applyFont="1" applyFill="1" applyBorder="1" applyAlignment="1">
      <alignment vertical="center"/>
    </xf>
    <xf numFmtId="198" fontId="85" fillId="37" borderId="11" xfId="0" applyNumberFormat="1" applyFont="1" applyFill="1" applyBorder="1" applyAlignment="1">
      <alignment horizontal="center" vertical="center" wrapText="1"/>
    </xf>
    <xf numFmtId="195" fontId="85" fillId="37" borderId="11" xfId="0" applyNumberFormat="1" applyFont="1" applyFill="1" applyBorder="1" applyAlignment="1">
      <alignment horizontal="center" vertical="center" wrapText="1"/>
    </xf>
    <xf numFmtId="0" fontId="81" fillId="37" borderId="0" xfId="0" applyFont="1" applyFill="1" applyAlignment="1">
      <alignment vertical="center"/>
    </xf>
    <xf numFmtId="0" fontId="85" fillId="37" borderId="11" xfId="47" applyFont="1" applyFill="1" applyBorder="1" applyAlignment="1" applyProtection="1">
      <alignment horizontal="center" vertical="center" wrapText="1"/>
      <protection locked="0"/>
    </xf>
    <xf numFmtId="0" fontId="85" fillId="37" borderId="25" xfId="47" applyFont="1" applyFill="1" applyBorder="1" applyAlignment="1" applyProtection="1">
      <alignment horizontal="center" vertical="center" wrapText="1"/>
      <protection locked="0"/>
    </xf>
    <xf numFmtId="0" fontId="82" fillId="37" borderId="27" xfId="0" applyFont="1" applyFill="1" applyBorder="1" applyAlignment="1">
      <alignment horizontal="center" vertical="center" wrapText="1"/>
    </xf>
    <xf numFmtId="0" fontId="82" fillId="37" borderId="31" xfId="0" applyFont="1" applyFill="1" applyBorder="1" applyAlignment="1">
      <alignment horizontal="center" vertical="center" wrapText="1"/>
    </xf>
    <xf numFmtId="0" fontId="82" fillId="37" borderId="32" xfId="0" applyFont="1" applyFill="1" applyBorder="1" applyAlignment="1">
      <alignment vertical="center" wrapText="1"/>
    </xf>
    <xf numFmtId="0" fontId="82" fillId="37" borderId="0" xfId="0" applyFont="1" applyFill="1" applyBorder="1" applyAlignment="1">
      <alignment horizontal="center" vertical="center" wrapText="1"/>
    </xf>
    <xf numFmtId="0" fontId="82" fillId="37" borderId="26" xfId="0" applyFont="1" applyFill="1" applyBorder="1" applyAlignment="1">
      <alignment vertical="center"/>
    </xf>
    <xf numFmtId="0" fontId="87" fillId="37" borderId="0" xfId="0" applyFont="1" applyFill="1" applyAlignment="1">
      <alignment vertical="center"/>
    </xf>
    <xf numFmtId="0" fontId="88" fillId="37" borderId="0" xfId="0" applyFont="1" applyFill="1" applyAlignment="1">
      <alignment vertical="center"/>
    </xf>
    <xf numFmtId="0" fontId="89" fillId="37" borderId="0" xfId="0" applyFont="1" applyFill="1" applyAlignment="1">
      <alignment vertical="center"/>
    </xf>
    <xf numFmtId="0" fontId="90" fillId="37" borderId="0" xfId="0" applyFont="1" applyFill="1" applyAlignment="1">
      <alignment vertical="center"/>
    </xf>
    <xf numFmtId="0" fontId="91" fillId="37" borderId="0" xfId="0" applyFont="1" applyFill="1" applyBorder="1" applyAlignment="1">
      <alignment vertical="center" wrapText="1"/>
    </xf>
    <xf numFmtId="0" fontId="92" fillId="37" borderId="0" xfId="0" applyFont="1" applyFill="1" applyBorder="1" applyAlignment="1">
      <alignment vertical="center" wrapText="1"/>
    </xf>
    <xf numFmtId="0" fontId="89" fillId="37" borderId="0" xfId="0" applyFont="1" applyFill="1" applyAlignment="1">
      <alignment horizontal="center" vertical="center"/>
    </xf>
    <xf numFmtId="193" fontId="89" fillId="37" borderId="0" xfId="0" applyNumberFormat="1" applyFont="1" applyFill="1" applyAlignment="1">
      <alignment vertical="center"/>
    </xf>
    <xf numFmtId="0" fontId="89" fillId="37" borderId="0" xfId="0" applyFont="1" applyFill="1" applyAlignment="1">
      <alignment vertical="center" wrapText="1"/>
    </xf>
    <xf numFmtId="0" fontId="90" fillId="37" borderId="0" xfId="682" applyFont="1" applyFill="1" applyAlignment="1">
      <alignment horizontal="left" vertical="center" wrapText="1"/>
      <protection/>
    </xf>
    <xf numFmtId="0" fontId="89" fillId="37" borderId="0" xfId="682" applyFont="1" applyFill="1" applyAlignment="1">
      <alignment horizontal="center" vertical="center" wrapText="1"/>
      <protection/>
    </xf>
    <xf numFmtId="0" fontId="89" fillId="37" borderId="0" xfId="682" applyFont="1" applyFill="1" applyAlignment="1">
      <alignment vertical="center" wrapText="1"/>
      <protection/>
    </xf>
    <xf numFmtId="0" fontId="11" fillId="37" borderId="0" xfId="682" applyFont="1" applyFill="1" applyAlignment="1">
      <alignment horizontal="center" vertical="center" wrapText="1"/>
      <protection/>
    </xf>
    <xf numFmtId="0" fontId="93" fillId="37" borderId="0" xfId="682" applyFont="1" applyFill="1" applyAlignment="1">
      <alignment horizontal="center" vertical="center" wrapText="1"/>
      <protection/>
    </xf>
    <xf numFmtId="0" fontId="91" fillId="37" borderId="24" xfId="682" applyFont="1" applyFill="1" applyBorder="1" applyAlignment="1">
      <alignment horizontal="left" vertical="center" wrapText="1"/>
      <protection/>
    </xf>
    <xf numFmtId="0" fontId="94" fillId="37" borderId="0" xfId="682" applyFont="1" applyFill="1" applyBorder="1" applyAlignment="1">
      <alignment horizontal="left" vertical="center" wrapText="1"/>
      <protection/>
    </xf>
    <xf numFmtId="0" fontId="91" fillId="37" borderId="0" xfId="682" applyFont="1" applyFill="1" applyBorder="1" applyAlignment="1">
      <alignment horizontal="center" vertical="center" wrapText="1"/>
      <protection/>
    </xf>
    <xf numFmtId="0" fontId="94" fillId="37" borderId="0" xfId="682" applyFont="1" applyFill="1" applyBorder="1" applyAlignment="1">
      <alignment horizontal="center" vertical="center" wrapText="1"/>
      <protection/>
    </xf>
    <xf numFmtId="0" fontId="90" fillId="37" borderId="11" xfId="0" applyFont="1" applyFill="1" applyBorder="1" applyAlignment="1">
      <alignment horizontal="center" vertical="center" wrapText="1"/>
    </xf>
    <xf numFmtId="0" fontId="95" fillId="37" borderId="11" xfId="0" applyFont="1" applyFill="1" applyBorder="1" applyAlignment="1">
      <alignment horizontal="center" vertical="center" wrapText="1"/>
    </xf>
    <xf numFmtId="0" fontId="91" fillId="37" borderId="11" xfId="682" applyFont="1" applyFill="1" applyBorder="1" applyAlignment="1">
      <alignment horizontal="center" vertical="center" wrapText="1"/>
      <protection/>
    </xf>
    <xf numFmtId="194" fontId="95" fillId="37" borderId="11" xfId="0" applyNumberFormat="1"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91" fillId="37" borderId="11" xfId="0" applyFont="1" applyFill="1" applyBorder="1" applyAlignment="1">
      <alignment horizontal="center" vertical="center" wrapText="1"/>
    </xf>
    <xf numFmtId="195" fontId="92" fillId="37" borderId="11" xfId="0" applyNumberFormat="1" applyFont="1" applyFill="1" applyBorder="1" applyAlignment="1">
      <alignment horizontal="center" vertical="center" wrapText="1"/>
    </xf>
    <xf numFmtId="0" fontId="96" fillId="37" borderId="11" xfId="0" applyFont="1" applyFill="1" applyBorder="1" applyAlignment="1">
      <alignment horizontal="center" vertical="center" wrapText="1"/>
    </xf>
    <xf numFmtId="0" fontId="91" fillId="37" borderId="11" xfId="47" applyFont="1" applyFill="1" applyBorder="1" applyAlignment="1" applyProtection="1">
      <alignment horizontal="left" vertical="center" wrapText="1"/>
      <protection locked="0"/>
    </xf>
    <xf numFmtId="193" fontId="91" fillId="37" borderId="11" xfId="0" applyNumberFormat="1" applyFont="1" applyFill="1" applyBorder="1" applyAlignment="1">
      <alignment horizontal="center" vertical="center" wrapText="1"/>
    </xf>
    <xf numFmtId="195" fontId="91" fillId="37" borderId="11" xfId="0" applyNumberFormat="1" applyFont="1" applyFill="1" applyBorder="1" applyAlignment="1">
      <alignment horizontal="center" vertical="center" wrapText="1"/>
    </xf>
    <xf numFmtId="0" fontId="92" fillId="37" borderId="11" xfId="47" applyFont="1" applyFill="1" applyBorder="1" applyAlignment="1" applyProtection="1">
      <alignment horizontal="left" vertical="center" wrapText="1"/>
      <protection locked="0"/>
    </xf>
    <xf numFmtId="193" fontId="92" fillId="37" borderId="11" xfId="0" applyNumberFormat="1" applyFont="1" applyFill="1" applyBorder="1" applyAlignment="1">
      <alignment horizontal="center" vertical="center" wrapText="1"/>
    </xf>
    <xf numFmtId="0" fontId="91" fillId="37" borderId="11" xfId="0" applyFont="1" applyFill="1" applyBorder="1" applyAlignment="1">
      <alignment horizontal="left" vertical="center" wrapText="1"/>
    </xf>
    <xf numFmtId="0" fontId="92" fillId="37" borderId="11" xfId="0" applyFont="1" applyFill="1" applyBorder="1" applyAlignment="1">
      <alignment horizontal="left" vertical="center" wrapText="1"/>
    </xf>
    <xf numFmtId="196" fontId="92" fillId="37" borderId="11" xfId="0" applyNumberFormat="1" applyFont="1" applyFill="1" applyBorder="1" applyAlignment="1">
      <alignment horizontal="center" vertical="center" wrapText="1"/>
    </xf>
    <xf numFmtId="0" fontId="90" fillId="37" borderId="11" xfId="0" applyFont="1" applyFill="1" applyBorder="1" applyAlignment="1">
      <alignment horizontal="center" vertical="center"/>
    </xf>
    <xf numFmtId="194" fontId="91" fillId="37" borderId="11" xfId="0" applyNumberFormat="1" applyFont="1" applyFill="1" applyBorder="1" applyAlignment="1">
      <alignment horizontal="center" vertical="center" wrapText="1"/>
    </xf>
    <xf numFmtId="0" fontId="97" fillId="37" borderId="11" xfId="0" applyFont="1" applyFill="1" applyBorder="1" applyAlignment="1">
      <alignment horizontal="center" vertical="center" wrapText="1"/>
    </xf>
    <xf numFmtId="193" fontId="92" fillId="37" borderId="11" xfId="0" applyNumberFormat="1" applyFont="1" applyFill="1" applyBorder="1" applyAlignment="1">
      <alignment horizontal="left" vertical="center" wrapText="1"/>
    </xf>
    <xf numFmtId="193" fontId="89" fillId="37" borderId="11" xfId="0" applyNumberFormat="1" applyFont="1" applyFill="1" applyBorder="1" applyAlignment="1">
      <alignment horizontal="center" vertical="center" wrapText="1"/>
    </xf>
    <xf numFmtId="193" fontId="97" fillId="37" borderId="11" xfId="0" applyNumberFormat="1" applyFont="1" applyFill="1" applyBorder="1" applyAlignment="1">
      <alignment horizontal="center" vertical="center" wrapText="1"/>
    </xf>
    <xf numFmtId="193" fontId="91" fillId="37" borderId="11" xfId="0" applyNumberFormat="1" applyFont="1" applyFill="1" applyBorder="1" applyAlignment="1">
      <alignment horizontal="left" vertical="center" wrapText="1"/>
    </xf>
    <xf numFmtId="49" fontId="92" fillId="37" borderId="11" xfId="0" applyNumberFormat="1" applyFont="1" applyFill="1" applyBorder="1" applyAlignment="1">
      <alignment horizontal="center" vertical="center" wrapText="1"/>
    </xf>
    <xf numFmtId="193" fontId="89" fillId="37" borderId="0" xfId="682" applyNumberFormat="1" applyFont="1" applyFill="1" applyAlignment="1">
      <alignment vertical="center" wrapText="1"/>
      <protection/>
    </xf>
    <xf numFmtId="193" fontId="93" fillId="37" borderId="0" xfId="682" applyNumberFormat="1" applyFont="1" applyFill="1" applyAlignment="1">
      <alignment horizontal="center" vertical="center" wrapText="1"/>
      <protection/>
    </xf>
    <xf numFmtId="193" fontId="95" fillId="37" borderId="11" xfId="0" applyNumberFormat="1" applyFont="1" applyFill="1" applyBorder="1" applyAlignment="1">
      <alignment horizontal="center" vertical="center" wrapText="1"/>
    </xf>
    <xf numFmtId="193" fontId="96" fillId="37" borderId="11" xfId="0" applyNumberFormat="1" applyFont="1" applyFill="1" applyBorder="1" applyAlignment="1">
      <alignment vertical="center"/>
    </xf>
    <xf numFmtId="0" fontId="89" fillId="37" borderId="11" xfId="0" applyFont="1" applyFill="1" applyBorder="1" applyAlignment="1">
      <alignment vertical="center"/>
    </xf>
    <xf numFmtId="0" fontId="92" fillId="37" borderId="11" xfId="0" applyNumberFormat="1" applyFont="1" applyFill="1" applyBorder="1" applyAlignment="1" applyProtection="1">
      <alignment horizontal="center" vertical="center" wrapText="1"/>
      <protection locked="0"/>
    </xf>
    <xf numFmtId="0" fontId="92" fillId="37" borderId="11" xfId="0" applyFont="1" applyFill="1" applyBorder="1" applyAlignment="1">
      <alignment vertical="center" wrapText="1"/>
    </xf>
    <xf numFmtId="0" fontId="91" fillId="37" borderId="11" xfId="0" applyFont="1" applyFill="1" applyBorder="1" applyAlignment="1">
      <alignment vertical="center" wrapText="1"/>
    </xf>
    <xf numFmtId="0" fontId="90" fillId="37" borderId="11" xfId="0" applyFont="1" applyFill="1" applyBorder="1" applyAlignment="1">
      <alignment vertical="center"/>
    </xf>
    <xf numFmtId="194" fontId="92" fillId="37" borderId="11" xfId="0" applyNumberFormat="1" applyFont="1" applyFill="1" applyBorder="1" applyAlignment="1">
      <alignment horizontal="center" vertical="center" wrapText="1"/>
    </xf>
    <xf numFmtId="0" fontId="89" fillId="37" borderId="11" xfId="0" applyFont="1" applyFill="1" applyBorder="1" applyAlignment="1">
      <alignment vertical="center"/>
    </xf>
    <xf numFmtId="0" fontId="88" fillId="37" borderId="0" xfId="0" applyFont="1" applyFill="1" applyAlignment="1">
      <alignment vertical="center" wrapText="1"/>
    </xf>
    <xf numFmtId="0" fontId="90" fillId="37" borderId="0" xfId="0" applyFont="1" applyFill="1" applyAlignment="1">
      <alignment vertical="center" wrapText="1"/>
    </xf>
    <xf numFmtId="193" fontId="94" fillId="37" borderId="0" xfId="682" applyNumberFormat="1" applyFont="1" applyFill="1" applyBorder="1" applyAlignment="1">
      <alignment horizontal="left" vertical="center" wrapText="1"/>
      <protection/>
    </xf>
    <xf numFmtId="0" fontId="87" fillId="37" borderId="0" xfId="0" applyFont="1" applyFill="1" applyBorder="1" applyAlignment="1">
      <alignment vertical="center"/>
    </xf>
    <xf numFmtId="0" fontId="87" fillId="37" borderId="0" xfId="0" applyFont="1" applyFill="1" applyAlignment="1">
      <alignment horizontal="center" vertical="center"/>
    </xf>
    <xf numFmtId="0" fontId="97" fillId="37" borderId="11" xfId="0" applyFont="1" applyFill="1" applyBorder="1" applyAlignment="1">
      <alignment vertical="center" wrapText="1"/>
    </xf>
    <xf numFmtId="195" fontId="98" fillId="37" borderId="11" xfId="0" applyNumberFormat="1" applyFont="1" applyFill="1" applyBorder="1" applyAlignment="1">
      <alignment horizontal="center" vertical="center" wrapText="1"/>
    </xf>
    <xf numFmtId="0" fontId="92" fillId="37" borderId="11" xfId="0" applyFont="1" applyFill="1" applyBorder="1" applyAlignment="1">
      <alignment horizontal="center" vertical="center"/>
    </xf>
  </cellXfs>
  <cellStyles count="1141">
    <cellStyle name="Normal" xfId="0"/>
    <cellStyle name="Currency [0]" xfId="15"/>
    <cellStyle name="强调文字颜色 2 3 2" xfId="16"/>
    <cellStyle name="输入" xfId="17"/>
    <cellStyle name="常规 44" xfId="18"/>
    <cellStyle name="常规 39" xfId="19"/>
    <cellStyle name="Currency" xfId="20"/>
    <cellStyle name="差_Book1_Book1" xfId="21"/>
    <cellStyle name="20% - 强调文字颜色 3" xfId="22"/>
    <cellStyle name="args.style" xfId="23"/>
    <cellStyle name="Accent2 - 40%" xfId="24"/>
    <cellStyle name="Comma [0]" xfId="25"/>
    <cellStyle name="检查单元格 2 3" xfId="26"/>
    <cellStyle name="常规 109" xfId="27"/>
    <cellStyle name="常规 114" xfId="28"/>
    <cellStyle name="_Book1_2_Book1 3" xfId="29"/>
    <cellStyle name="40% - 强调文字颜色 4 2 2 3" xfId="30"/>
    <cellStyle name="常规 31 2" xfId="31"/>
    <cellStyle name="常规 26 2" xfId="32"/>
    <cellStyle name="40% - 强调文字颜色 3" xfId="33"/>
    <cellStyle name="差" xfId="34"/>
    <cellStyle name="Comma" xfId="35"/>
    <cellStyle name="Hyperlink" xfId="36"/>
    <cellStyle name="Accent2 - 60%" xfId="37"/>
    <cellStyle name="日期" xfId="38"/>
    <cellStyle name="60% - 强调文字颜色 6 3 2" xfId="39"/>
    <cellStyle name="60% - 强调文字颜色 3" xfId="40"/>
    <cellStyle name="Percent" xfId="41"/>
    <cellStyle name="差_Book1 2" xfId="42"/>
    <cellStyle name="60% - 强调文字颜色 4 2 2 2" xfId="43"/>
    <cellStyle name="Followed Hyperlink" xfId="44"/>
    <cellStyle name="注释" xfId="45"/>
    <cellStyle name="60% - 强调文字颜色 2 3" xfId="46"/>
    <cellStyle name="常规_需求汇总表（1-4）" xfId="47"/>
    <cellStyle name="_ET_STYLE_NoName_00__Sheet3" xfId="48"/>
    <cellStyle name="60% - 强调文字颜色 2" xfId="49"/>
    <cellStyle name="标题 4" xfId="50"/>
    <cellStyle name="警告文本" xfId="51"/>
    <cellStyle name="60% - 强调文字颜色 2 2 2" xfId="52"/>
    <cellStyle name="标题" xfId="53"/>
    <cellStyle name="解释性文本" xfId="54"/>
    <cellStyle name="20% - 强调文字颜色 5 3 3" xfId="55"/>
    <cellStyle name="标题 1" xfId="56"/>
    <cellStyle name="60% - 强调文字颜色 2 2 2 2" xfId="57"/>
    <cellStyle name="标题 2" xfId="58"/>
    <cellStyle name="Accent6 2" xfId="59"/>
    <cellStyle name="60% - 强调文字颜色 1" xfId="60"/>
    <cellStyle name="60% - 强调文字颜色 2 2 2 3" xfId="61"/>
    <cellStyle name="标题 3" xfId="62"/>
    <cellStyle name="60% - 强调文字颜色 4" xfId="63"/>
    <cellStyle name="输出" xfId="64"/>
    <cellStyle name="常规 90" xfId="65"/>
    <cellStyle name="常规 85" xfId="66"/>
    <cellStyle name="常规 31" xfId="67"/>
    <cellStyle name="常规 26" xfId="68"/>
    <cellStyle name="40% - 强调文字颜色 3 3 3" xfId="69"/>
    <cellStyle name="计算" xfId="70"/>
    <cellStyle name="40% - 强调文字颜色 4 2" xfId="71"/>
    <cellStyle name="检查单元格" xfId="72"/>
    <cellStyle name="20% - 强调文字颜色 6" xfId="73"/>
    <cellStyle name="强调文字颜色 2" xfId="74"/>
    <cellStyle name="链接单元格" xfId="75"/>
    <cellStyle name="60% - 强调文字颜色 4 2 3" xfId="76"/>
    <cellStyle name="常规 107 2" xfId="77"/>
    <cellStyle name="常规 112 2" xfId="78"/>
    <cellStyle name="汇总" xfId="79"/>
    <cellStyle name="好" xfId="80"/>
    <cellStyle name="60% - 强调文字颜色 3 2 3 2" xfId="81"/>
    <cellStyle name="20% - 强调文字颜色 3 3" xfId="82"/>
    <cellStyle name="适中" xfId="83"/>
    <cellStyle name="20% - 强调文字颜色 5" xfId="84"/>
    <cellStyle name="强调文字颜色 1" xfId="85"/>
    <cellStyle name="20% - 强调文字颜色 1" xfId="86"/>
    <cellStyle name="Accent6 - 20% 2 2" xfId="87"/>
    <cellStyle name="40% - 强调文字颜色 4 3 2" xfId="88"/>
    <cellStyle name="40% - 强调文字颜色 1" xfId="89"/>
    <cellStyle name="20% - 强调文字颜色 2" xfId="90"/>
    <cellStyle name="40% - 强调文字颜色 4 3 3" xfId="91"/>
    <cellStyle name="40% - 强调文字颜色 2" xfId="92"/>
    <cellStyle name="Accent2 - 40% 2" xfId="93"/>
    <cellStyle name="强调文字颜色 3" xfId="94"/>
    <cellStyle name="PSChar" xfId="95"/>
    <cellStyle name="Accent2 - 40% 3" xfId="96"/>
    <cellStyle name="强调文字颜色 4" xfId="97"/>
    <cellStyle name="20% - 强调文字颜色 4" xfId="98"/>
    <cellStyle name="40% - 强调文字颜色 4" xfId="99"/>
    <cellStyle name="常规 31 3" xfId="100"/>
    <cellStyle name="常规 26 3" xfId="101"/>
    <cellStyle name="常规 2 135 2 2" xfId="102"/>
    <cellStyle name="强调文字颜色 5" xfId="103"/>
    <cellStyle name="60% - 强调文字颜色 5 2 2 2" xfId="104"/>
    <cellStyle name="40% - 强调文字颜色 5" xfId="105"/>
    <cellStyle name="60% - 强调文字颜色 5" xfId="106"/>
    <cellStyle name="强调文字颜色 6" xfId="107"/>
    <cellStyle name="适中 2" xfId="108"/>
    <cellStyle name="60% - 强调文字颜色 5 2 2 3" xfId="109"/>
    <cellStyle name="20% - 强调文字颜色 3 3 2" xfId="110"/>
    <cellStyle name="_弱电系统设备配置报价清单" xfId="111"/>
    <cellStyle name="0,0&#13;&#10;NA&#13;&#10;" xfId="112"/>
    <cellStyle name="40% - 强调文字颜色 6" xfId="113"/>
    <cellStyle name="60% - 强调文字颜色 6" xfId="114"/>
    <cellStyle name="_Book1_3 3" xfId="115"/>
    <cellStyle name="40% - 强调文字颜色 1 2 2 2" xfId="116"/>
    <cellStyle name="_ET_STYLE_NoName_00__Book1" xfId="117"/>
    <cellStyle name="标题 4 2 2" xfId="118"/>
    <cellStyle name="_ET_STYLE_NoName_00_" xfId="119"/>
    <cellStyle name="_Book1_1" xfId="120"/>
    <cellStyle name="20% - 强调文字颜色 4 2 2 2" xfId="121"/>
    <cellStyle name="_20100326高清市院遂宁检察院1080P配置清单26日改" xfId="122"/>
    <cellStyle name="常规 24 3" xfId="123"/>
    <cellStyle name="_ET_STYLE_NoName_00__Book1_1_Book1" xfId="124"/>
    <cellStyle name="检查单元格 2 2" xfId="125"/>
    <cellStyle name="常规 108" xfId="126"/>
    <cellStyle name="常规 113" xfId="127"/>
    <cellStyle name="_Book1_2_Book1 2" xfId="128"/>
    <cellStyle name="40% - 强调文字颜色 4 2 2 2" xfId="129"/>
    <cellStyle name="_Book1_1_Book1" xfId="130"/>
    <cellStyle name="_Book1_3 2" xfId="131"/>
    <cellStyle name="_Book1" xfId="132"/>
    <cellStyle name="常规 118 2" xfId="133"/>
    <cellStyle name="常规 123 2" xfId="134"/>
    <cellStyle name="Accent2 - 20%" xfId="135"/>
    <cellStyle name="_Book1_2" xfId="136"/>
    <cellStyle name="20% - 强调文字颜色 4 2 2 3" xfId="137"/>
    <cellStyle name="_Book1_2_Book1" xfId="138"/>
    <cellStyle name="40% - 强调文字颜色 4 2 2" xfId="139"/>
    <cellStyle name="常规 118 3" xfId="140"/>
    <cellStyle name="常规 123 3" xfId="141"/>
    <cellStyle name="_Book1_3" xfId="142"/>
    <cellStyle name="_Book1_Book1" xfId="143"/>
    <cellStyle name="_ET_STYLE_NoName_00__Book1_1" xfId="144"/>
    <cellStyle name="Accent5 - 20%" xfId="145"/>
    <cellStyle name="强调文字颜色 2 2 2 2 2" xfId="146"/>
    <cellStyle name="常规 93 3" xfId="147"/>
    <cellStyle name="常规 88 3" xfId="148"/>
    <cellStyle name="20% - 强调文字颜色 1 3 2" xfId="149"/>
    <cellStyle name="Accent1 - 20% 2 2" xfId="150"/>
    <cellStyle name="_ET_STYLE_NoName_00__Book1_2" xfId="151"/>
    <cellStyle name="差_Book1_1" xfId="152"/>
    <cellStyle name="_ET_STYLE_NoName_00__Book1_Book1" xfId="153"/>
    <cellStyle name="20% - 强调文字颜色 1 2" xfId="154"/>
    <cellStyle name="常规 92 3" xfId="155"/>
    <cellStyle name="常规 87 3" xfId="156"/>
    <cellStyle name="20% - 强调文字颜色 1 2 2" xfId="157"/>
    <cellStyle name="标题 5" xfId="158"/>
    <cellStyle name="Pourcentage_pldt" xfId="159"/>
    <cellStyle name="20% - 强调文字颜色 1 2 2 2" xfId="160"/>
    <cellStyle name="标题 6" xfId="161"/>
    <cellStyle name="20% - 强调文字颜色 1 2 2 3" xfId="162"/>
    <cellStyle name="40% - 强调文字颜色 2 2" xfId="163"/>
    <cellStyle name="20% - 强调文字颜色 1 2 3" xfId="164"/>
    <cellStyle name="40% - 强调文字颜色 2 3" xfId="165"/>
    <cellStyle name="20% - 强调文字颜色 1 2 4" xfId="166"/>
    <cellStyle name="强调文字颜色 2 2 2 2" xfId="167"/>
    <cellStyle name="20% - 强调文字颜色 1 3" xfId="168"/>
    <cellStyle name="Accent1 - 20% 2" xfId="169"/>
    <cellStyle name="常规 26 2 2" xfId="170"/>
    <cellStyle name="40% - 强调文字颜色 3 2" xfId="171"/>
    <cellStyle name="20% - 强调文字颜色 1 3 3" xfId="172"/>
    <cellStyle name="20% - 强调文字颜色 2 2" xfId="173"/>
    <cellStyle name="20% - 强调文字颜色 2 2 2" xfId="174"/>
    <cellStyle name="20% - 强调文字颜色 2 2 2 2" xfId="175"/>
    <cellStyle name="常规 71 2" xfId="176"/>
    <cellStyle name="常规 66 2" xfId="177"/>
    <cellStyle name="e鯪9Y_x000B_ 2" xfId="178"/>
    <cellStyle name="20% - 强调文字颜色 2 2 2 3" xfId="179"/>
    <cellStyle name="Accent4 - 20% 2" xfId="180"/>
    <cellStyle name="20% - 强调文字颜色 2 2 3" xfId="181"/>
    <cellStyle name="Accent4 - 20% 3" xfId="182"/>
    <cellStyle name="20% - 强调文字颜色 2 2 4" xfId="183"/>
    <cellStyle name="60% - 强调文字颜色 3 2 2 2" xfId="184"/>
    <cellStyle name="强调文字颜色 2 2 3 2" xfId="185"/>
    <cellStyle name="20% - 强调文字颜色 2 3" xfId="186"/>
    <cellStyle name="60% - 强调文字颜色 3 2 2 2 2" xfId="187"/>
    <cellStyle name="常规 40" xfId="188"/>
    <cellStyle name="常规 35" xfId="189"/>
    <cellStyle name="20% - 强调文字颜色 2 3 2" xfId="190"/>
    <cellStyle name="常规 41" xfId="191"/>
    <cellStyle name="常规 36" xfId="192"/>
    <cellStyle name="20% - 强调文字颜色 2 3 3" xfId="193"/>
    <cellStyle name="20% - 强调文字颜色 3 2" xfId="194"/>
    <cellStyle name="20% - 强调文字颜色 3 2 2" xfId="195"/>
    <cellStyle name="20% - 强调文字颜色 3 2 2 2" xfId="196"/>
    <cellStyle name="强调文字颜色 2 2 2" xfId="197"/>
    <cellStyle name="Accent1 - 20%" xfId="198"/>
    <cellStyle name="20% - 强调文字颜色 3 2 2 3" xfId="199"/>
    <cellStyle name="20% - 强调文字颜色 3 2 3" xfId="200"/>
    <cellStyle name="20% - 强调文字颜色 3 2 4" xfId="201"/>
    <cellStyle name="20% - 强调文字颜色 3 3 3" xfId="202"/>
    <cellStyle name="Mon閠aire_!!!GO" xfId="203"/>
    <cellStyle name="20% - 强调文字颜色 4 2" xfId="204"/>
    <cellStyle name="20% - 强调文字颜色 4 2 2" xfId="205"/>
    <cellStyle name="Accent6 - 40%" xfId="206"/>
    <cellStyle name="Accent4 - 40% 2" xfId="207"/>
    <cellStyle name="20% - 强调文字颜色 4 2 3" xfId="208"/>
    <cellStyle name="Accent4 - 40% 3" xfId="209"/>
    <cellStyle name="20% - 强调文字颜色 4 2 4" xfId="210"/>
    <cellStyle name="20% - 强调文字颜色 4 3" xfId="211"/>
    <cellStyle name="20% - 强调文字颜色 4 3 2" xfId="212"/>
    <cellStyle name="20% - 强调文字颜色 4 3 3" xfId="213"/>
    <cellStyle name="20% - 强调文字颜色 5 2" xfId="214"/>
    <cellStyle name="货币 11" xfId="215"/>
    <cellStyle name="20% - 强调文字颜色 5 2 2" xfId="216"/>
    <cellStyle name="货币 11 2" xfId="217"/>
    <cellStyle name="20% - 强调文字颜色 5 2 2 2" xfId="218"/>
    <cellStyle name="Milliers_!!!GO" xfId="219"/>
    <cellStyle name="Accent5 2" xfId="220"/>
    <cellStyle name="Accent3 - 20%" xfId="221"/>
    <cellStyle name="货币 11 3" xfId="222"/>
    <cellStyle name="20% - 强调文字颜色 5 2 2 3" xfId="223"/>
    <cellStyle name="货币 12" xfId="224"/>
    <cellStyle name="20% - 强调文字颜色 5 2 3" xfId="225"/>
    <cellStyle name="Standard_AREAS" xfId="226"/>
    <cellStyle name="货币 13" xfId="227"/>
    <cellStyle name="20% - 强调文字颜色 5 2 4" xfId="228"/>
    <cellStyle name="20% - 强调文字颜色 5 3" xfId="229"/>
    <cellStyle name="20% - 强调文字颜色 5 3 2" xfId="230"/>
    <cellStyle name="60% - 强调文字颜色 6 2 4" xfId="231"/>
    <cellStyle name="20% - 强调文字颜色 6 2" xfId="232"/>
    <cellStyle name="20% - 强调文字颜色 6 2 2" xfId="233"/>
    <cellStyle name="Accent6 - 20% 3" xfId="234"/>
    <cellStyle name="20% - 强调文字颜色 6 2 2 2" xfId="235"/>
    <cellStyle name="Accent4 - 20%" xfId="236"/>
    <cellStyle name="20% - 强调文字颜色 6 2 2 3" xfId="237"/>
    <cellStyle name="常规 105 2" xfId="238"/>
    <cellStyle name="常规 110 2" xfId="239"/>
    <cellStyle name="Accent4 - 60% 2" xfId="240"/>
    <cellStyle name="20% - 强调文字颜色 6 2 3" xfId="241"/>
    <cellStyle name="常规 105 3" xfId="242"/>
    <cellStyle name="常规 110 3" xfId="243"/>
    <cellStyle name="PSSpacer" xfId="244"/>
    <cellStyle name="20% - 强调文字颜色 6 2 4" xfId="245"/>
    <cellStyle name="20% - 强调文字颜色 6 3" xfId="246"/>
    <cellStyle name="20% - 强调文字颜色 6 3 2" xfId="247"/>
    <cellStyle name="常规 106 2" xfId="248"/>
    <cellStyle name="常规 111 2" xfId="249"/>
    <cellStyle name="20% - 强调文字颜色 6 3 3" xfId="250"/>
    <cellStyle name="no dec" xfId="251"/>
    <cellStyle name="40% - 强调文字颜色 1 2" xfId="252"/>
    <cellStyle name="常规 5 7" xfId="253"/>
    <cellStyle name="40% - 强调文字颜色 6 2 2 3" xfId="254"/>
    <cellStyle name="40% - 强调文字颜色 1 2 2" xfId="255"/>
    <cellStyle name="PSDate 2" xfId="256"/>
    <cellStyle name="40% - 强调文字颜色 1 2 2 3" xfId="257"/>
    <cellStyle name="40% - 强调文字颜色 1 2 3" xfId="258"/>
    <cellStyle name="40% - 强调文字颜色 1 2 4" xfId="259"/>
    <cellStyle name="Accent1" xfId="260"/>
    <cellStyle name="40% - 强调文字颜色 1 3" xfId="261"/>
    <cellStyle name="Accent1 2" xfId="262"/>
    <cellStyle name="40% - 强调文字颜色 1 3 2" xfId="263"/>
    <cellStyle name="40% - 强调文字颜色 1 3 3" xfId="264"/>
    <cellStyle name="40% - 强调文字颜色 2 2 2" xfId="265"/>
    <cellStyle name="40% - 强调文字颜色 2 2 2 2" xfId="266"/>
    <cellStyle name="60% - 强调文字颜色 5 2" xfId="267"/>
    <cellStyle name="40% - 强调文字颜色 2 2 2 3" xfId="268"/>
    <cellStyle name="40% - 强调文字颜色 2 2 3" xfId="269"/>
    <cellStyle name="Accent5 - 20% 2 2" xfId="270"/>
    <cellStyle name="40% - 强调文字颜色 2 2 4" xfId="271"/>
    <cellStyle name="40% - 强调文字颜色 2 3 2" xfId="272"/>
    <cellStyle name="40% - 强调文字颜色 2 3 3" xfId="273"/>
    <cellStyle name="40% - 强调文字颜色 3 2 2" xfId="274"/>
    <cellStyle name="40% - 强调文字颜色 3 2 4" xfId="275"/>
    <cellStyle name="40% - 强调文字颜色 3 2 2 2" xfId="276"/>
    <cellStyle name="40% - 强调文字颜色 3 2 2 3" xfId="277"/>
    <cellStyle name="40% - 强调文字颜色 3 2 3" xfId="278"/>
    <cellStyle name="40% - 强调文字颜色 3 3" xfId="279"/>
    <cellStyle name="常规 30" xfId="280"/>
    <cellStyle name="常规 25" xfId="281"/>
    <cellStyle name="40% - 强调文字颜色 3 3 2" xfId="282"/>
    <cellStyle name="40% - 强调文字颜色 4 2 3" xfId="283"/>
    <cellStyle name="40% - 强调文字颜色 4 2 4" xfId="284"/>
    <cellStyle name="Accent6 - 20% 2" xfId="285"/>
    <cellStyle name="40% - 强调文字颜色 4 3" xfId="286"/>
    <cellStyle name="60% - 强调文字颜色 5 2 2 2 2" xfId="287"/>
    <cellStyle name="好 2 3" xfId="288"/>
    <cellStyle name="40% - 强调文字颜色 5 2" xfId="289"/>
    <cellStyle name="60% - 强调文字颜色 4 3" xfId="290"/>
    <cellStyle name="好 2 3 2" xfId="291"/>
    <cellStyle name="40% - 强调文字颜色 5 2 2" xfId="292"/>
    <cellStyle name="常规 20" xfId="293"/>
    <cellStyle name="常规 15" xfId="294"/>
    <cellStyle name="60% - 强调文字颜色 4 3 2" xfId="295"/>
    <cellStyle name="强调文字颜色 3 3 3" xfId="296"/>
    <cellStyle name="40% - 强调文字颜色 5 2 2 2" xfId="297"/>
    <cellStyle name="检查单元格 2 2 2" xfId="298"/>
    <cellStyle name="常规 21" xfId="299"/>
    <cellStyle name="常规 16" xfId="300"/>
    <cellStyle name="60% - 强调文字颜色 4 3 3" xfId="301"/>
    <cellStyle name="常规 108 2" xfId="302"/>
    <cellStyle name="常规 113 2" xfId="303"/>
    <cellStyle name="PSDec" xfId="304"/>
    <cellStyle name="40% - 强调文字颜色 5 2 2 3" xfId="305"/>
    <cellStyle name="40% - 强调文字颜色 5 2 3" xfId="306"/>
    <cellStyle name="40% - 强调文字颜色 5 2 4" xfId="307"/>
    <cellStyle name="好 2 4" xfId="308"/>
    <cellStyle name="40% - 强调文字颜色 5 3" xfId="309"/>
    <cellStyle name="60% - 强调文字颜色 5 3" xfId="310"/>
    <cellStyle name="40% - 强调文字颜色 5 3 2" xfId="311"/>
    <cellStyle name="40% - 强调文字颜色 5 3 3" xfId="312"/>
    <cellStyle name="40% - 强调文字颜色 6 2" xfId="313"/>
    <cellStyle name="40% - 强调文字颜色 6 2 2" xfId="314"/>
    <cellStyle name="常规 146" xfId="315"/>
    <cellStyle name="40% - 强调文字颜色 6 2 2 2" xfId="316"/>
    <cellStyle name="差_Book1_Book1 2" xfId="317"/>
    <cellStyle name="Date" xfId="318"/>
    <cellStyle name="40% - 强调文字颜色 6 2 3" xfId="319"/>
    <cellStyle name="40% - 强调文字颜色 6 2 4" xfId="320"/>
    <cellStyle name="40% - 强调文字颜色 6 3" xfId="321"/>
    <cellStyle name="40% - 强调文字颜色 6 3 2" xfId="322"/>
    <cellStyle name="Moneda_96 Risk" xfId="323"/>
    <cellStyle name="40% - 强调文字颜色 6 3 3" xfId="324"/>
    <cellStyle name="60% - 强调文字颜色 1 2" xfId="325"/>
    <cellStyle name="60% - 强调文字颜色 1 2 2" xfId="326"/>
    <cellStyle name="60% - 强调文字颜色 1 2 2 2" xfId="327"/>
    <cellStyle name="60% - 强调文字颜色 1 2 2 2 2" xfId="328"/>
    <cellStyle name="60% - 强调文字颜色 1 2 2 3" xfId="329"/>
    <cellStyle name="差_Book1_1 2" xfId="330"/>
    <cellStyle name="60% - 强调文字颜色 1 2 3" xfId="331"/>
    <cellStyle name="60% - 强调文字颜色 1 2 3 2" xfId="332"/>
    <cellStyle name="Accent6 - 40% 2" xfId="333"/>
    <cellStyle name="Accent4 - 40% 2 2" xfId="334"/>
    <cellStyle name="60% - 强调文字颜色 1 2 4" xfId="335"/>
    <cellStyle name="60% - 强调文字颜色 1 3" xfId="336"/>
    <cellStyle name="60% - 强调文字颜色 1 3 2" xfId="337"/>
    <cellStyle name="Milliers [0]_!!!GO" xfId="338"/>
    <cellStyle name="60% - 强调文字颜色 1 3 2 2" xfId="339"/>
    <cellStyle name="Input [yellow]" xfId="340"/>
    <cellStyle name="60% - 强调文字颜色 1 3 3" xfId="341"/>
    <cellStyle name="60% - 强调文字颜色 2 2" xfId="342"/>
    <cellStyle name="标题 2 2" xfId="343"/>
    <cellStyle name="常规 96" xfId="344"/>
    <cellStyle name="Grey" xfId="345"/>
    <cellStyle name="60% - 强调文字颜色 2 2 2 2 2" xfId="346"/>
    <cellStyle name="Accent6 - 60%" xfId="347"/>
    <cellStyle name="60% - 强调文字颜色 2 2 3" xfId="348"/>
    <cellStyle name="Accent6 - 60% 2" xfId="349"/>
    <cellStyle name="60% - 强调文字颜色 2 2 3 2" xfId="350"/>
    <cellStyle name="60% - 强调文字颜色 3 2 4" xfId="351"/>
    <cellStyle name="60% - 强调文字颜色 2 2 4" xfId="352"/>
    <cellStyle name="注释 2" xfId="353"/>
    <cellStyle name="60% - 强调文字颜色 2 3 2" xfId="354"/>
    <cellStyle name="注释 2 2" xfId="355"/>
    <cellStyle name="60% - 强调文字颜色 2 3 2 2" xfId="356"/>
    <cellStyle name="常规 106 3" xfId="357"/>
    <cellStyle name="常规 111 3" xfId="358"/>
    <cellStyle name="标题 4 2 2 2" xfId="359"/>
    <cellStyle name="注释 3" xfId="360"/>
    <cellStyle name="60% - 强调文字颜色 2 3 3" xfId="361"/>
    <cellStyle name="60% - 强调文字颜色 3 2" xfId="362"/>
    <cellStyle name="60% - 强调文字颜色 3 2 2" xfId="363"/>
    <cellStyle name="60% - 强调文字颜色 3 2 2 3" xfId="364"/>
    <cellStyle name="60% - 强调文字颜色 3 2 3" xfId="365"/>
    <cellStyle name="Accent5 - 40% 2" xfId="366"/>
    <cellStyle name="60% - 强调文字颜色 3 3" xfId="367"/>
    <cellStyle name="Accent5 - 40% 2 2" xfId="368"/>
    <cellStyle name="60% - 强调文字颜色 3 3 2" xfId="369"/>
    <cellStyle name="60% - 强调文字颜色 3 3 2 2" xfId="370"/>
    <cellStyle name="60% - 强调文字颜色 3 3 3" xfId="371"/>
    <cellStyle name="60% - 强调文字颜色 4 2" xfId="372"/>
    <cellStyle name="差_Book1" xfId="373"/>
    <cellStyle name="60% - 强调文字颜色 4 2 2" xfId="374"/>
    <cellStyle name="Accent3 - 60%" xfId="375"/>
    <cellStyle name="60% - 强调文字颜色 4 2 2 2 2" xfId="376"/>
    <cellStyle name="标题 1 2 2" xfId="377"/>
    <cellStyle name="60% - 强调文字颜色 4 2 2 3" xfId="378"/>
    <cellStyle name="60% - 强调文字颜色 4 2 3 2" xfId="379"/>
    <cellStyle name="注释 3 2" xfId="380"/>
    <cellStyle name="60% - 强调文字颜色 4 2 4" xfId="381"/>
    <cellStyle name="常规 107 3" xfId="382"/>
    <cellStyle name="常规 112 3" xfId="383"/>
    <cellStyle name="60% - 强调文字颜色 4 3 2 2" xfId="384"/>
    <cellStyle name="60% - 强调文字颜色 5 2 2" xfId="385"/>
    <cellStyle name="60% - 强调文字颜色 5 2 3" xfId="386"/>
    <cellStyle name="60% - 强调文字颜色 5 2 3 2" xfId="387"/>
    <cellStyle name="60% - 强调文字颜色 5 2 4" xfId="388"/>
    <cellStyle name="RowLevel_0" xfId="389"/>
    <cellStyle name="60% - 强调文字颜色 5 3 2" xfId="390"/>
    <cellStyle name="60% - 强调文字颜色 5 3 2 2" xfId="391"/>
    <cellStyle name="60% - 强调文字颜色 5 3 3" xfId="392"/>
    <cellStyle name="60% - 强调文字颜色 6 2" xfId="393"/>
    <cellStyle name="强调文字颜色 5 2 3" xfId="394"/>
    <cellStyle name="Header2" xfId="395"/>
    <cellStyle name="60% - 强调文字颜色 6 2 2" xfId="396"/>
    <cellStyle name="60% - 强调文字颜色 6 2 2 2" xfId="397"/>
    <cellStyle name="常规_楚雄州2006年度第一批扶贫重点村项目投资计划表(6个村)" xfId="398"/>
    <cellStyle name="差 2 3" xfId="399"/>
    <cellStyle name="60% - 强调文字颜色 6 2 2 2 2" xfId="400"/>
    <cellStyle name="常规 103 2" xfId="401"/>
    <cellStyle name="60% - 强调文字颜色 6 2 2 3" xfId="402"/>
    <cellStyle name="60% - 强调文字颜色 6 2 3" xfId="403"/>
    <cellStyle name="60% - 强调文字颜色 6 2 3 2" xfId="404"/>
    <cellStyle name="60% - 强调文字颜色 6 3" xfId="405"/>
    <cellStyle name="Accent2 - 60% 2" xfId="406"/>
    <cellStyle name="60% - 强调文字颜色 6 3 2 2" xfId="407"/>
    <cellStyle name="60% - 强调文字颜色 6 3 3" xfId="408"/>
    <cellStyle name="常规 104 3" xfId="409"/>
    <cellStyle name="6mal" xfId="410"/>
    <cellStyle name="强调文字颜色 2 2 2 3" xfId="411"/>
    <cellStyle name="Accent1 - 20% 3" xfId="412"/>
    <cellStyle name="Accent1 - 40%" xfId="413"/>
    <cellStyle name="Accent1 - 40% 2" xfId="414"/>
    <cellStyle name="Accent1 - 40% 2 2" xfId="415"/>
    <cellStyle name="Accent1 - 40% 3" xfId="416"/>
    <cellStyle name="Accent1 - 60%" xfId="417"/>
    <cellStyle name="Accent1 - 60% 2" xfId="418"/>
    <cellStyle name="Accent2" xfId="419"/>
    <cellStyle name="Accent2 - 20% 2" xfId="420"/>
    <cellStyle name="Accent2 - 20% 2 2" xfId="421"/>
    <cellStyle name="Accent2 - 20% 3" xfId="422"/>
    <cellStyle name="输入 2 4" xfId="423"/>
    <cellStyle name="Accent2 - 40% 2 2" xfId="424"/>
    <cellStyle name="Accent2 2" xfId="425"/>
    <cellStyle name="常规 102 2" xfId="426"/>
    <cellStyle name="Accent3" xfId="427"/>
    <cellStyle name="标题 1 3" xfId="428"/>
    <cellStyle name="Accent3 - 20% 2" xfId="429"/>
    <cellStyle name="标题 1 3 2" xfId="430"/>
    <cellStyle name="Accent3 - 20% 2 2" xfId="431"/>
    <cellStyle name="Accent3 - 20% 3" xfId="432"/>
    <cellStyle name="货币 13 3" xfId="433"/>
    <cellStyle name="Mon閠aire [0]_!!!GO" xfId="434"/>
    <cellStyle name="Accent3 - 40%" xfId="435"/>
    <cellStyle name="常规 104" xfId="436"/>
    <cellStyle name="Accent3 - 40% 2" xfId="437"/>
    <cellStyle name="常规 104 2" xfId="438"/>
    <cellStyle name="Accent3 - 40% 2 2" xfId="439"/>
    <cellStyle name="常规 105" xfId="440"/>
    <cellStyle name="常规 110" xfId="441"/>
    <cellStyle name="Accent4 - 60%" xfId="442"/>
    <cellStyle name="捠壿 [0.00]_Region Orders (2)" xfId="443"/>
    <cellStyle name="Accent3 - 40% 3" xfId="444"/>
    <cellStyle name="Accent3 - 60% 2" xfId="445"/>
    <cellStyle name="Accent3 2" xfId="446"/>
    <cellStyle name="常规 102 3" xfId="447"/>
    <cellStyle name="Accent4" xfId="448"/>
    <cellStyle name="Accent4 - 20% 2 2" xfId="449"/>
    <cellStyle name="PSSpacer 3" xfId="450"/>
    <cellStyle name="Accent4 - 40%" xfId="451"/>
    <cellStyle name="Accent6" xfId="452"/>
    <cellStyle name="Accent4 2" xfId="453"/>
    <cellStyle name="Accent5" xfId="454"/>
    <cellStyle name="Accent5 - 20% 2" xfId="455"/>
    <cellStyle name="Accent5 - 20% 3" xfId="456"/>
    <cellStyle name="Accent5 - 40%" xfId="457"/>
    <cellStyle name="Accent5 - 40% 3" xfId="458"/>
    <cellStyle name="常规 12" xfId="459"/>
    <cellStyle name="Accent5 - 60%" xfId="460"/>
    <cellStyle name="Accent5 - 60% 2" xfId="461"/>
    <cellStyle name="Accent6 - 20%" xfId="462"/>
    <cellStyle name="Accent6 - 40% 2 2" xfId="463"/>
    <cellStyle name="常规 119 2" xfId="464"/>
    <cellStyle name="常规 124 2" xfId="465"/>
    <cellStyle name="ColLevel_0" xfId="466"/>
    <cellStyle name="Accent6 - 40% 3" xfId="467"/>
    <cellStyle name="标题 3 3" xfId="468"/>
    <cellStyle name="Comma [0]_!!!GO" xfId="469"/>
    <cellStyle name="comma zerodec" xfId="470"/>
    <cellStyle name="Comma_!!!GO" xfId="471"/>
    <cellStyle name="常规 116 3" xfId="472"/>
    <cellStyle name="常规 121 3" xfId="473"/>
    <cellStyle name="Currency [0]_!!!GO" xfId="474"/>
    <cellStyle name="分级显示列_1_Book1" xfId="475"/>
    <cellStyle name="标题 3 3 2" xfId="476"/>
    <cellStyle name="样式 1" xfId="477"/>
    <cellStyle name="常规 71 3" xfId="478"/>
    <cellStyle name="常规 66 3" xfId="479"/>
    <cellStyle name="e鯪9Y_x000B_ 3" xfId="480"/>
    <cellStyle name="Currency_!!!GO" xfId="481"/>
    <cellStyle name="Currency1" xfId="482"/>
    <cellStyle name="Dollar (zero dec)" xfId="483"/>
    <cellStyle name="检查单元格 2 3 2" xfId="484"/>
    <cellStyle name="常规 71" xfId="485"/>
    <cellStyle name="常规 66" xfId="486"/>
    <cellStyle name="e鯪9Y_x000B_" xfId="487"/>
    <cellStyle name="常规 109 2" xfId="488"/>
    <cellStyle name="常规 114 2" xfId="489"/>
    <cellStyle name="Normal - Style1" xfId="490"/>
    <cellStyle name="e鯪9Y_x000B_ 2 2" xfId="491"/>
    <cellStyle name="强调文字颜色 5 2 2" xfId="492"/>
    <cellStyle name="Header1" xfId="493"/>
    <cellStyle name="Input Cells" xfId="494"/>
    <cellStyle name="Linked Cells" xfId="495"/>
    <cellStyle name="Millares [0]_96 Risk" xfId="496"/>
    <cellStyle name="常规 2 2 2 2" xfId="497"/>
    <cellStyle name="Millares_96 Risk" xfId="498"/>
    <cellStyle name="警告文本 2 2 2 2" xfId="499"/>
    <cellStyle name="Moneda [0]_96 Risk" xfId="500"/>
    <cellStyle name="New Times Roman" xfId="501"/>
    <cellStyle name="Normal_!!!GO" xfId="502"/>
    <cellStyle name="PSInt" xfId="503"/>
    <cellStyle name="per.style" xfId="504"/>
    <cellStyle name="标题 2 2 2 2" xfId="505"/>
    <cellStyle name="Percent [2]" xfId="506"/>
    <cellStyle name="t_HVAC Equipment (3)" xfId="507"/>
    <cellStyle name="Percent [2] 2" xfId="508"/>
    <cellStyle name="Percent [2] 3" xfId="509"/>
    <cellStyle name="常规 42 3" xfId="510"/>
    <cellStyle name="常规 37 3" xfId="511"/>
    <cellStyle name="Percent_!!!GO" xfId="512"/>
    <cellStyle name="PSChar 2" xfId="513"/>
    <cellStyle name="PSChar 3" xfId="514"/>
    <cellStyle name="t" xfId="515"/>
    <cellStyle name="PSDate" xfId="516"/>
    <cellStyle name="PSDate 3" xfId="517"/>
    <cellStyle name="PSDec 2" xfId="518"/>
    <cellStyle name="常规 10" xfId="519"/>
    <cellStyle name="PSDec 3" xfId="520"/>
    <cellStyle name="常规 11" xfId="521"/>
    <cellStyle name="标题 2 3 2" xfId="522"/>
    <cellStyle name="常规 106" xfId="523"/>
    <cellStyle name="常规 111" xfId="524"/>
    <cellStyle name="PSHeading" xfId="525"/>
    <cellStyle name="PSInt 2" xfId="526"/>
    <cellStyle name="PSInt 3" xfId="527"/>
    <cellStyle name="PSSpacer 2" xfId="528"/>
    <cellStyle name="sstot" xfId="529"/>
    <cellStyle name="标题 5 2 2" xfId="530"/>
    <cellStyle name="捠壿_Region Orders (2)" xfId="531"/>
    <cellStyle name="编号" xfId="532"/>
    <cellStyle name="标题 1 2" xfId="533"/>
    <cellStyle name="标题 1 2 2 2" xfId="534"/>
    <cellStyle name="标题 1 2 3" xfId="535"/>
    <cellStyle name="标题 2 2 2" xfId="536"/>
    <cellStyle name="标题 2 2 3" xfId="537"/>
    <cellStyle name="标题 2 3" xfId="538"/>
    <cellStyle name="标题 3 2" xfId="539"/>
    <cellStyle name="标题 3 2 2" xfId="540"/>
    <cellStyle name="常规 62" xfId="541"/>
    <cellStyle name="常规 57" xfId="542"/>
    <cellStyle name="标题 3 2 2 2" xfId="543"/>
    <cellStyle name="标题 3 2 3" xfId="544"/>
    <cellStyle name="标题 4 2" xfId="545"/>
    <cellStyle name="标题 4 2 3" xfId="546"/>
    <cellStyle name="标题 4 3" xfId="547"/>
    <cellStyle name="标题 4 3 2" xfId="548"/>
    <cellStyle name="标题 5 2" xfId="549"/>
    <cellStyle name="标题 5 3" xfId="550"/>
    <cellStyle name="标题 6 2" xfId="551"/>
    <cellStyle name="标题1" xfId="552"/>
    <cellStyle name="表标题" xfId="553"/>
    <cellStyle name="表标题 2" xfId="554"/>
    <cellStyle name="部门" xfId="555"/>
    <cellStyle name="差 2" xfId="556"/>
    <cellStyle name="差 2 2" xfId="557"/>
    <cellStyle name="差 2 2 2" xfId="558"/>
    <cellStyle name="差 3" xfId="559"/>
    <cellStyle name="差 3 2" xfId="560"/>
    <cellStyle name="差_Book1_2" xfId="561"/>
    <cellStyle name="常规 10 2" xfId="562"/>
    <cellStyle name="常规 10 3" xfId="563"/>
    <cellStyle name="常规 100" xfId="564"/>
    <cellStyle name="常规 100 2" xfId="565"/>
    <cellStyle name="常规 100 3" xfId="566"/>
    <cellStyle name="常规 101" xfId="567"/>
    <cellStyle name="常规 101 2" xfId="568"/>
    <cellStyle name="常规 101 3" xfId="569"/>
    <cellStyle name="常规 102" xfId="570"/>
    <cellStyle name="常规 103" xfId="571"/>
    <cellStyle name="常规 103 3" xfId="572"/>
    <cellStyle name="常规 107" xfId="573"/>
    <cellStyle name="常规 112" xfId="574"/>
    <cellStyle name="检查单元格 2 2 3" xfId="575"/>
    <cellStyle name="常规 22" xfId="576"/>
    <cellStyle name="常规 17" xfId="577"/>
    <cellStyle name="常规 108 3" xfId="578"/>
    <cellStyle name="常规 113 3" xfId="579"/>
    <cellStyle name="常规 72" xfId="580"/>
    <cellStyle name="常规 67" xfId="581"/>
    <cellStyle name="常规 109 3" xfId="582"/>
    <cellStyle name="常规 114 3" xfId="583"/>
    <cellStyle name="检查单元格 2 4" xfId="584"/>
    <cellStyle name="常规 115" xfId="585"/>
    <cellStyle name="常规 120" xfId="586"/>
    <cellStyle name="常规 115 2" xfId="587"/>
    <cellStyle name="常规 120 2" xfId="588"/>
    <cellStyle name="常规 115 3" xfId="589"/>
    <cellStyle name="常规 120 3" xfId="590"/>
    <cellStyle name="常规 116" xfId="591"/>
    <cellStyle name="常规 121" xfId="592"/>
    <cellStyle name="常规 116 2" xfId="593"/>
    <cellStyle name="常规 121 2" xfId="594"/>
    <cellStyle name="常规 117" xfId="595"/>
    <cellStyle name="常规 122" xfId="596"/>
    <cellStyle name="常规 117 2" xfId="597"/>
    <cellStyle name="常规 122 2" xfId="598"/>
    <cellStyle name="常规 117 3" xfId="599"/>
    <cellStyle name="常规 122 3" xfId="600"/>
    <cellStyle name="常规 118" xfId="601"/>
    <cellStyle name="常规 123" xfId="602"/>
    <cellStyle name="常规 119" xfId="603"/>
    <cellStyle name="常规 124" xfId="604"/>
    <cellStyle name="常规 119 3" xfId="605"/>
    <cellStyle name="常规 124 3" xfId="606"/>
    <cellStyle name="常规 130" xfId="607"/>
    <cellStyle name="常规 125" xfId="608"/>
    <cellStyle name="常规 130 2" xfId="609"/>
    <cellStyle name="常规 125 2" xfId="610"/>
    <cellStyle name="常规 130 3" xfId="611"/>
    <cellStyle name="常规 125 3" xfId="612"/>
    <cellStyle name="常规 131" xfId="613"/>
    <cellStyle name="常规 126" xfId="614"/>
    <cellStyle name="常规 131 2" xfId="615"/>
    <cellStyle name="常规 126 2" xfId="616"/>
    <cellStyle name="常规 131 3" xfId="617"/>
    <cellStyle name="常规 126 3" xfId="618"/>
    <cellStyle name="常规 132" xfId="619"/>
    <cellStyle name="常规 127" xfId="620"/>
    <cellStyle name="常规 132 2" xfId="621"/>
    <cellStyle name="常规 127 2" xfId="622"/>
    <cellStyle name="常规 132 3" xfId="623"/>
    <cellStyle name="常规 127 3" xfId="624"/>
    <cellStyle name="常规 133" xfId="625"/>
    <cellStyle name="常规 128" xfId="626"/>
    <cellStyle name="常规 133 2 2" xfId="627"/>
    <cellStyle name="常规 128 2 2" xfId="628"/>
    <cellStyle name="常规 134" xfId="629"/>
    <cellStyle name="常规 129" xfId="630"/>
    <cellStyle name="常规 134 2" xfId="631"/>
    <cellStyle name="常规 129 2" xfId="632"/>
    <cellStyle name="常规 134 3" xfId="633"/>
    <cellStyle name="常规 129 3" xfId="634"/>
    <cellStyle name="常规 13" xfId="635"/>
    <cellStyle name="常规 130 2 2" xfId="636"/>
    <cellStyle name="常规 130 2 2 2" xfId="637"/>
    <cellStyle name="常规 130 2 3" xfId="638"/>
    <cellStyle name="常规 133 2" xfId="639"/>
    <cellStyle name="常规 136" xfId="640"/>
    <cellStyle name="常规 136 2" xfId="641"/>
    <cellStyle name="常规 136 3" xfId="642"/>
    <cellStyle name="常规 142" xfId="643"/>
    <cellStyle name="常规 137" xfId="644"/>
    <cellStyle name="常规 142 2" xfId="645"/>
    <cellStyle name="常规 137 2" xfId="646"/>
    <cellStyle name="常规 142 3" xfId="647"/>
    <cellStyle name="常规 137 3" xfId="648"/>
    <cellStyle name="常规 139" xfId="649"/>
    <cellStyle name="常规 139 2" xfId="650"/>
    <cellStyle name="常规 139 3" xfId="651"/>
    <cellStyle name="常规 14" xfId="652"/>
    <cellStyle name="常规 14 2" xfId="653"/>
    <cellStyle name="常规 14 2 2" xfId="654"/>
    <cellStyle name="常规 14 3" xfId="655"/>
    <cellStyle name="常规 14 4 3" xfId="656"/>
    <cellStyle name="常规 140" xfId="657"/>
    <cellStyle name="常规 135" xfId="658"/>
    <cellStyle name="常规 140 2" xfId="659"/>
    <cellStyle name="常规 140 3" xfId="660"/>
    <cellStyle name="常规 143" xfId="661"/>
    <cellStyle name="常规 143 2" xfId="662"/>
    <cellStyle name="常规 143 3" xfId="663"/>
    <cellStyle name="常规 146 2" xfId="664"/>
    <cellStyle name="常规 146 3" xfId="665"/>
    <cellStyle name="货币 21 2" xfId="666"/>
    <cellStyle name="货币 16 2" xfId="667"/>
    <cellStyle name="常规 23" xfId="668"/>
    <cellStyle name="常规 18" xfId="669"/>
    <cellStyle name="货币 21 3" xfId="670"/>
    <cellStyle name="货币 16 3" xfId="671"/>
    <cellStyle name="常规 24" xfId="672"/>
    <cellStyle name="常规 19" xfId="673"/>
    <cellStyle name="常规 2" xfId="674"/>
    <cellStyle name="常规 2 135" xfId="675"/>
    <cellStyle name="常规 2 135 2" xfId="676"/>
    <cellStyle name="常规 2 135 3" xfId="677"/>
    <cellStyle name="常规 2 2" xfId="678"/>
    <cellStyle name="常规 2 2 2" xfId="679"/>
    <cellStyle name="常规 2 2 2 2 2" xfId="680"/>
    <cellStyle name="常规 2 2 2 3" xfId="681"/>
    <cellStyle name="常规 2 2 3" xfId="682"/>
    <cellStyle name="常规 2 2 4" xfId="683"/>
    <cellStyle name="常规 2 2 5" xfId="684"/>
    <cellStyle name="常规 2 3" xfId="685"/>
    <cellStyle name="常规 2 3 2" xfId="686"/>
    <cellStyle name="常规 2 4" xfId="687"/>
    <cellStyle name="常规 2 4 2" xfId="688"/>
    <cellStyle name="常规 2 4 2 2" xfId="689"/>
    <cellStyle name="常规 2 4 3" xfId="690"/>
    <cellStyle name="常规 2 5" xfId="691"/>
    <cellStyle name="常规 2 5 2" xfId="692"/>
    <cellStyle name="常规 2 6" xfId="693"/>
    <cellStyle name="常规 2 6 2" xfId="694"/>
    <cellStyle name="常规 2 6 3" xfId="695"/>
    <cellStyle name="常规 2 7" xfId="696"/>
    <cellStyle name="输入 2" xfId="697"/>
    <cellStyle name="强调文字颜色 2 3 2 2" xfId="698"/>
    <cellStyle name="常规 2 8" xfId="699"/>
    <cellStyle name="常规 2_Sheet1" xfId="700"/>
    <cellStyle name="常规 23 2" xfId="701"/>
    <cellStyle name="常规 23 2 2" xfId="702"/>
    <cellStyle name="常规 23 3" xfId="703"/>
    <cellStyle name="常规 24 2" xfId="704"/>
    <cellStyle name="常规 24 2 2" xfId="705"/>
    <cellStyle name="常规 30 2" xfId="706"/>
    <cellStyle name="常规 25 2" xfId="707"/>
    <cellStyle name="常规 25 2 2" xfId="708"/>
    <cellStyle name="常规 30 3" xfId="709"/>
    <cellStyle name="常规 25 3" xfId="710"/>
    <cellStyle name="常规 32" xfId="711"/>
    <cellStyle name="常规 27" xfId="712"/>
    <cellStyle name="常规 32 2" xfId="713"/>
    <cellStyle name="常规 27 2" xfId="714"/>
    <cellStyle name="常规 27 2 2" xfId="715"/>
    <cellStyle name="常规 32 3" xfId="716"/>
    <cellStyle name="常规 27 3" xfId="717"/>
    <cellStyle name="常规 33" xfId="718"/>
    <cellStyle name="常规 28" xfId="719"/>
    <cellStyle name="常规 33 2" xfId="720"/>
    <cellStyle name="常规 28 2" xfId="721"/>
    <cellStyle name="适中 3" xfId="722"/>
    <cellStyle name="常规 28 2 2" xfId="723"/>
    <cellStyle name="常规 33 3" xfId="724"/>
    <cellStyle name="常规 28 3" xfId="725"/>
    <cellStyle name="常规 34" xfId="726"/>
    <cellStyle name="常规 29" xfId="727"/>
    <cellStyle name="常规 34 2" xfId="728"/>
    <cellStyle name="常规 29 2" xfId="729"/>
    <cellStyle name="常规 29 2 2" xfId="730"/>
    <cellStyle name="常规 34 3" xfId="731"/>
    <cellStyle name="常规 29 3" xfId="732"/>
    <cellStyle name="常规 3" xfId="733"/>
    <cellStyle name="常规 3 2" xfId="734"/>
    <cellStyle name="常规 3 3" xfId="735"/>
    <cellStyle name="常规 3 3 2" xfId="736"/>
    <cellStyle name="常规 3 4" xfId="737"/>
    <cellStyle name="常规 40 2" xfId="738"/>
    <cellStyle name="常规 35 2" xfId="739"/>
    <cellStyle name="常规 40 3" xfId="740"/>
    <cellStyle name="常规 35 3" xfId="741"/>
    <cellStyle name="常规 41 2" xfId="742"/>
    <cellStyle name="常规 36 2" xfId="743"/>
    <cellStyle name="常规 41 3" xfId="744"/>
    <cellStyle name="常规 36 3" xfId="745"/>
    <cellStyle name="常规 42" xfId="746"/>
    <cellStyle name="常规 37" xfId="747"/>
    <cellStyle name="常规 42 2" xfId="748"/>
    <cellStyle name="常规 37 2" xfId="749"/>
    <cellStyle name="常规 43" xfId="750"/>
    <cellStyle name="常规 38" xfId="751"/>
    <cellStyle name="常规 43 2" xfId="752"/>
    <cellStyle name="常规 38 2" xfId="753"/>
    <cellStyle name="常规 43 3" xfId="754"/>
    <cellStyle name="常规 38 3" xfId="755"/>
    <cellStyle name="货币 2" xfId="756"/>
    <cellStyle name="常规 44 2" xfId="757"/>
    <cellStyle name="常规 39 2" xfId="758"/>
    <cellStyle name="货币 3" xfId="759"/>
    <cellStyle name="常规 44 3" xfId="760"/>
    <cellStyle name="常规 39 3" xfId="761"/>
    <cellStyle name="常规 4" xfId="762"/>
    <cellStyle name="常规 50" xfId="763"/>
    <cellStyle name="常规 45" xfId="764"/>
    <cellStyle name="常规 50 2" xfId="765"/>
    <cellStyle name="常规 45 2" xfId="766"/>
    <cellStyle name="常规 50 3" xfId="767"/>
    <cellStyle name="常规 45 3" xfId="768"/>
    <cellStyle name="常规 51" xfId="769"/>
    <cellStyle name="常规 46" xfId="770"/>
    <cellStyle name="常规 51 2" xfId="771"/>
    <cellStyle name="常规 46 2" xfId="772"/>
    <cellStyle name="常规 51 3" xfId="773"/>
    <cellStyle name="常规 46 3" xfId="774"/>
    <cellStyle name="常规 52" xfId="775"/>
    <cellStyle name="常规 47" xfId="776"/>
    <cellStyle name="常规 52 2" xfId="777"/>
    <cellStyle name="常规 47 2" xfId="778"/>
    <cellStyle name="常规 52 3" xfId="779"/>
    <cellStyle name="常规 47 3" xfId="780"/>
    <cellStyle name="常规 53" xfId="781"/>
    <cellStyle name="常规 48" xfId="782"/>
    <cellStyle name="常规 53 2" xfId="783"/>
    <cellStyle name="常规 48 2" xfId="784"/>
    <cellStyle name="常规 53 3" xfId="785"/>
    <cellStyle name="常规 48 3" xfId="786"/>
    <cellStyle name="常规 54" xfId="787"/>
    <cellStyle name="常规 49" xfId="788"/>
    <cellStyle name="常规 54 2" xfId="789"/>
    <cellStyle name="常规 49 2" xfId="790"/>
    <cellStyle name="常规 54 3" xfId="791"/>
    <cellStyle name="常规 49 3" xfId="792"/>
    <cellStyle name="常规 5" xfId="793"/>
    <cellStyle name="常规 5 7 2" xfId="794"/>
    <cellStyle name="常规 5 7 2 2" xfId="795"/>
    <cellStyle name="常规 5 7 3" xfId="796"/>
    <cellStyle name="后继超级链接 2" xfId="797"/>
    <cellStyle name="常规 60" xfId="798"/>
    <cellStyle name="常规 55" xfId="799"/>
    <cellStyle name="常规 60 2" xfId="800"/>
    <cellStyle name="常规 55 2" xfId="801"/>
    <cellStyle name="常规 60 3" xfId="802"/>
    <cellStyle name="常规 55 3" xfId="803"/>
    <cellStyle name="常规 61" xfId="804"/>
    <cellStyle name="常规 56" xfId="805"/>
    <cellStyle name="常规 61 2" xfId="806"/>
    <cellStyle name="常规 56 2" xfId="807"/>
    <cellStyle name="常规 61 3" xfId="808"/>
    <cellStyle name="常规 56 3" xfId="809"/>
    <cellStyle name="常规 62 2" xfId="810"/>
    <cellStyle name="常规 57 2" xfId="811"/>
    <cellStyle name="常规 62 3" xfId="812"/>
    <cellStyle name="常规 57 3" xfId="813"/>
    <cellStyle name="常规 63" xfId="814"/>
    <cellStyle name="常规 58" xfId="815"/>
    <cellStyle name="常规 63 2" xfId="816"/>
    <cellStyle name="常规 58 2" xfId="817"/>
    <cellStyle name="常规 63 3" xfId="818"/>
    <cellStyle name="常规 58 3" xfId="819"/>
    <cellStyle name="常规 64" xfId="820"/>
    <cellStyle name="常规 59" xfId="821"/>
    <cellStyle name="常规 64 2" xfId="822"/>
    <cellStyle name="常规 59 2" xfId="823"/>
    <cellStyle name="常规 64 3" xfId="824"/>
    <cellStyle name="常规 59 3" xfId="825"/>
    <cellStyle name="常规 6" xfId="826"/>
    <cellStyle name="常规 70" xfId="827"/>
    <cellStyle name="常规 65" xfId="828"/>
    <cellStyle name="常规 70 2" xfId="829"/>
    <cellStyle name="常规 65 2" xfId="830"/>
    <cellStyle name="常规 70 3" xfId="831"/>
    <cellStyle name="常规 65 3" xfId="832"/>
    <cellStyle name="常规 72 2" xfId="833"/>
    <cellStyle name="常规 67 2" xfId="834"/>
    <cellStyle name="常规 72 3" xfId="835"/>
    <cellStyle name="常规 67 3" xfId="836"/>
    <cellStyle name="货币 17 2" xfId="837"/>
    <cellStyle name="常规 73" xfId="838"/>
    <cellStyle name="常规 68" xfId="839"/>
    <cellStyle name="常规 73 2" xfId="840"/>
    <cellStyle name="常规 68 2" xfId="841"/>
    <cellStyle name="常规 73 3" xfId="842"/>
    <cellStyle name="常规 68 3" xfId="843"/>
    <cellStyle name="货币 17 3" xfId="844"/>
    <cellStyle name="常规 74" xfId="845"/>
    <cellStyle name="常规 69" xfId="846"/>
    <cellStyle name="常规 74 2" xfId="847"/>
    <cellStyle name="常规 69 2" xfId="848"/>
    <cellStyle name="强调 1" xfId="849"/>
    <cellStyle name="常规 74 3" xfId="850"/>
    <cellStyle name="常规 69 3" xfId="851"/>
    <cellStyle name="常规 7" xfId="852"/>
    <cellStyle name="强调文字颜色 5 2 2 2 2" xfId="853"/>
    <cellStyle name="常规 7 7" xfId="854"/>
    <cellStyle name="常规 7 7 2" xfId="855"/>
    <cellStyle name="常规 7 7 2 2" xfId="856"/>
    <cellStyle name="常规 7 7 3" xfId="857"/>
    <cellStyle name="常规 7_Book1" xfId="858"/>
    <cellStyle name="常规 80" xfId="859"/>
    <cellStyle name="常规 75" xfId="860"/>
    <cellStyle name="常规 80 2" xfId="861"/>
    <cellStyle name="常规 75 2" xfId="862"/>
    <cellStyle name="常规 80 3" xfId="863"/>
    <cellStyle name="常规 75 3" xfId="864"/>
    <cellStyle name="常规 81" xfId="865"/>
    <cellStyle name="常规 76" xfId="866"/>
    <cellStyle name="常规 81 2" xfId="867"/>
    <cellStyle name="常规 76 2" xfId="868"/>
    <cellStyle name="常规 81 3" xfId="869"/>
    <cellStyle name="常规 76 3" xfId="870"/>
    <cellStyle name="常规 82" xfId="871"/>
    <cellStyle name="常规 77" xfId="872"/>
    <cellStyle name="常规 82 2" xfId="873"/>
    <cellStyle name="常规 77 2" xfId="874"/>
    <cellStyle name="常规 82 3" xfId="875"/>
    <cellStyle name="常规 77 3" xfId="876"/>
    <cellStyle name="常规 83" xfId="877"/>
    <cellStyle name="常规 78" xfId="878"/>
    <cellStyle name="常规 83 2" xfId="879"/>
    <cellStyle name="常规 78 2" xfId="880"/>
    <cellStyle name="常规 83 3" xfId="881"/>
    <cellStyle name="常规 78 3" xfId="882"/>
    <cellStyle name="常规 84" xfId="883"/>
    <cellStyle name="常规 79" xfId="884"/>
    <cellStyle name="常规 84 2" xfId="885"/>
    <cellStyle name="常规 79 2" xfId="886"/>
    <cellStyle name="常规 79 3" xfId="887"/>
    <cellStyle name="常规 8" xfId="888"/>
    <cellStyle name="常规 80 2 2" xfId="889"/>
    <cellStyle name="常规 82 2 2" xfId="890"/>
    <cellStyle name="输出 2" xfId="891"/>
    <cellStyle name="常规 90 2" xfId="892"/>
    <cellStyle name="常规 85 2" xfId="893"/>
    <cellStyle name="输出 3" xfId="894"/>
    <cellStyle name="常规 90 3" xfId="895"/>
    <cellStyle name="常规 85 3" xfId="896"/>
    <cellStyle name="常规 91" xfId="897"/>
    <cellStyle name="常规 86" xfId="898"/>
    <cellStyle name="常规 91 2" xfId="899"/>
    <cellStyle name="常规 86 2" xfId="900"/>
    <cellStyle name="常规 86 2 2" xfId="901"/>
    <cellStyle name="好_Book1_Book1 2" xfId="902"/>
    <cellStyle name="常规 91 3" xfId="903"/>
    <cellStyle name="常规 86 3" xfId="904"/>
    <cellStyle name="常规 92" xfId="905"/>
    <cellStyle name="常规 87" xfId="906"/>
    <cellStyle name="常规 92 2" xfId="907"/>
    <cellStyle name="常规 87 2" xfId="908"/>
    <cellStyle name="常规 93" xfId="909"/>
    <cellStyle name="常规 88" xfId="910"/>
    <cellStyle name="常规 93 2" xfId="911"/>
    <cellStyle name="常规 88 2" xfId="912"/>
    <cellStyle name="常规 94" xfId="913"/>
    <cellStyle name="常规 89" xfId="914"/>
    <cellStyle name="常规 94 2" xfId="915"/>
    <cellStyle name="常规 89 2" xfId="916"/>
    <cellStyle name="常规 94 3" xfId="917"/>
    <cellStyle name="常规 89 3" xfId="918"/>
    <cellStyle name="常规 9" xfId="919"/>
    <cellStyle name="常规 95" xfId="920"/>
    <cellStyle name="常规 95 2" xfId="921"/>
    <cellStyle name="常规 95 3" xfId="922"/>
    <cellStyle name="常规 96 2" xfId="923"/>
    <cellStyle name="常规 96 3" xfId="924"/>
    <cellStyle name="常规 97" xfId="925"/>
    <cellStyle name="常规 97 2" xfId="926"/>
    <cellStyle name="常规 97 3" xfId="927"/>
    <cellStyle name="常规 98" xfId="928"/>
    <cellStyle name="常规 98 2" xfId="929"/>
    <cellStyle name="常规 98 3" xfId="930"/>
    <cellStyle name="常规 99" xfId="931"/>
    <cellStyle name="常规 99 2" xfId="932"/>
    <cellStyle name="常规 99 3" xfId="933"/>
    <cellStyle name="超级链接" xfId="934"/>
    <cellStyle name="超级链接 2" xfId="935"/>
    <cellStyle name="超链接 2" xfId="936"/>
    <cellStyle name="超链接 2 2" xfId="937"/>
    <cellStyle name="分级显示行_1_Book1" xfId="938"/>
    <cellStyle name="好 2" xfId="939"/>
    <cellStyle name="好 2 2" xfId="940"/>
    <cellStyle name="好 2 2 2" xfId="941"/>
    <cellStyle name="强调文字颜色 2 3 3" xfId="942"/>
    <cellStyle name="好 2 2 2 2" xfId="943"/>
    <cellStyle name="好 2 2 3" xfId="944"/>
    <cellStyle name="好_Book1" xfId="945"/>
    <cellStyle name="好_Book1 2" xfId="946"/>
    <cellStyle name="好_Book1 2 2" xfId="947"/>
    <cellStyle name="好_Book1 3" xfId="948"/>
    <cellStyle name="好_Book1_1" xfId="949"/>
    <cellStyle name="好_Book1_1 2" xfId="950"/>
    <cellStyle name="好_Book1_2" xfId="951"/>
    <cellStyle name="好_Book1_Book1" xfId="952"/>
    <cellStyle name="好_Book1_Book1 2 2" xfId="953"/>
    <cellStyle name="好_Book1_Book1 3" xfId="954"/>
    <cellStyle name="后继超级链接" xfId="955"/>
    <cellStyle name="汇总 2" xfId="956"/>
    <cellStyle name="汇总 2 2" xfId="957"/>
    <cellStyle name="汇总 2 2 2" xfId="958"/>
    <cellStyle name="汇总 2 2 2 2" xfId="959"/>
    <cellStyle name="警告文本 2 2 2" xfId="960"/>
    <cellStyle name="汇总 2 2 3" xfId="961"/>
    <cellStyle name="汇总 2 3" xfId="962"/>
    <cellStyle name="汇总 2 3 2" xfId="963"/>
    <cellStyle name="汇总 2 4" xfId="964"/>
    <cellStyle name="汇总 3" xfId="965"/>
    <cellStyle name="汇总 3 2" xfId="966"/>
    <cellStyle name="汇总 3 2 2" xfId="967"/>
    <cellStyle name="汇总 3 3" xfId="968"/>
    <cellStyle name="货币 10" xfId="969"/>
    <cellStyle name="货币 10 2" xfId="970"/>
    <cellStyle name="货币 10 3" xfId="971"/>
    <cellStyle name="货币 12 2" xfId="972"/>
    <cellStyle name="货币 12 3" xfId="973"/>
    <cellStyle name="货币 13 2" xfId="974"/>
    <cellStyle name="货币 14" xfId="975"/>
    <cellStyle name="注释 2 3" xfId="976"/>
    <cellStyle name="货币 14 2" xfId="977"/>
    <cellStyle name="注释 2 4" xfId="978"/>
    <cellStyle name="货币 14 3" xfId="979"/>
    <cellStyle name="货币 20" xfId="980"/>
    <cellStyle name="货币 15" xfId="981"/>
    <cellStyle name="货币 20 2" xfId="982"/>
    <cellStyle name="货币 15 2" xfId="983"/>
    <cellStyle name="货币 20 3" xfId="984"/>
    <cellStyle name="货币 15 3" xfId="985"/>
    <cellStyle name="货币 21" xfId="986"/>
    <cellStyle name="货币 16" xfId="987"/>
    <cellStyle name="货币 17" xfId="988"/>
    <cellStyle name="货币 18" xfId="989"/>
    <cellStyle name="货币 18 2" xfId="990"/>
    <cellStyle name="货币 18 3" xfId="991"/>
    <cellStyle name="货币 19" xfId="992"/>
    <cellStyle name="货币 19 2" xfId="993"/>
    <cellStyle name="货币 19 3" xfId="994"/>
    <cellStyle name="货币 2 2" xfId="995"/>
    <cellStyle name="货币 2 3" xfId="996"/>
    <cellStyle name="货币 3 2" xfId="997"/>
    <cellStyle name="货币 3 3" xfId="998"/>
    <cellStyle name="货币 4" xfId="999"/>
    <cellStyle name="货币 4 2" xfId="1000"/>
    <cellStyle name="货币 4 3" xfId="1001"/>
    <cellStyle name="货币 5" xfId="1002"/>
    <cellStyle name="货币 5 2" xfId="1003"/>
    <cellStyle name="货币 5 3" xfId="1004"/>
    <cellStyle name="货币 6" xfId="1005"/>
    <cellStyle name="货币 6 2" xfId="1006"/>
    <cellStyle name="货币 6 3" xfId="1007"/>
    <cellStyle name="货币 7" xfId="1008"/>
    <cellStyle name="货币 7 2" xfId="1009"/>
    <cellStyle name="货币 7 3" xfId="1010"/>
    <cellStyle name="货币 8" xfId="1011"/>
    <cellStyle name="货币 8 2" xfId="1012"/>
    <cellStyle name="货币 8 3" xfId="1013"/>
    <cellStyle name="货币 9" xfId="1014"/>
    <cellStyle name="货币 9 2" xfId="1015"/>
    <cellStyle name="货币 9 3" xfId="1016"/>
    <cellStyle name="计算 2" xfId="1017"/>
    <cellStyle name="计算 2 2" xfId="1018"/>
    <cellStyle name="计算 2 2 2" xfId="1019"/>
    <cellStyle name="计算 2 2 2 2" xfId="1020"/>
    <cellStyle name="计算 2 2 3" xfId="1021"/>
    <cellStyle name="计算 2 3" xfId="1022"/>
    <cellStyle name="计算 3" xfId="1023"/>
    <cellStyle name="计算 3 2" xfId="1024"/>
    <cellStyle name="计算 3 2 2" xfId="1025"/>
    <cellStyle name="计算 3 3" xfId="1026"/>
    <cellStyle name="检查单元格 2" xfId="1027"/>
    <cellStyle name="检查单元格 2 2 2 2" xfId="1028"/>
    <cellStyle name="解释性文本 2" xfId="1029"/>
    <cellStyle name="解释性文本 2 2" xfId="1030"/>
    <cellStyle name="解释性文本 2 2 2" xfId="1031"/>
    <cellStyle name="解释性文本 2 2 2 2" xfId="1032"/>
    <cellStyle name="解释性文本 2 2 3" xfId="1033"/>
    <cellStyle name="解释性文本 2 3" xfId="1034"/>
    <cellStyle name="解释性文本 2 3 2" xfId="1035"/>
    <cellStyle name="解释性文本 2 4" xfId="1036"/>
    <cellStyle name="借出原因" xfId="1037"/>
    <cellStyle name="警告文本 2" xfId="1038"/>
    <cellStyle name="警告文本 2 2" xfId="1039"/>
    <cellStyle name="警告文本 2 2 3" xfId="1040"/>
    <cellStyle name="警告文本 2 3" xfId="1041"/>
    <cellStyle name="警告文本 2 3 2" xfId="1042"/>
    <cellStyle name="警告文本 2 4" xfId="1043"/>
    <cellStyle name="链接单元格 2" xfId="1044"/>
    <cellStyle name="链接单元格 2 2" xfId="1045"/>
    <cellStyle name="链接单元格 2 2 2" xfId="1046"/>
    <cellStyle name="链接单元格 2 2 2 2" xfId="1047"/>
    <cellStyle name="链接单元格 2 2 3" xfId="1048"/>
    <cellStyle name="链接单元格 2 3" xfId="1049"/>
    <cellStyle name="链接单元格 3" xfId="1050"/>
    <cellStyle name="链接单元格 3 2" xfId="1051"/>
    <cellStyle name="链接单元格 3 2 2" xfId="1052"/>
    <cellStyle name="链接单元格 3 3" xfId="1053"/>
    <cellStyle name="普通_laroux" xfId="1054"/>
    <cellStyle name="千分位[0]_laroux" xfId="1055"/>
    <cellStyle name="千分位_laroux" xfId="1056"/>
    <cellStyle name="千位[0]_ 方正PC" xfId="1057"/>
    <cellStyle name="千位_ 方正PC" xfId="1058"/>
    <cellStyle name="强调 1 2" xfId="1059"/>
    <cellStyle name="强调 2" xfId="1060"/>
    <cellStyle name="强调 2 2" xfId="1061"/>
    <cellStyle name="强调 3" xfId="1062"/>
    <cellStyle name="强调 3 2" xfId="1063"/>
    <cellStyle name="强调文字颜色 1 2" xfId="1064"/>
    <cellStyle name="强调文字颜色 1 2 2" xfId="1065"/>
    <cellStyle name="强调文字颜色 1 2 2 2" xfId="1066"/>
    <cellStyle name="强调文字颜色 1 2 2 2 2" xfId="1067"/>
    <cellStyle name="强调文字颜色 1 2 2 3" xfId="1068"/>
    <cellStyle name="强调文字颜色 1 2 3" xfId="1069"/>
    <cellStyle name="强调文字颜色 1 2 3 2" xfId="1070"/>
    <cellStyle name="强调文字颜色 1 2 4" xfId="1071"/>
    <cellStyle name="强调文字颜色 1 3" xfId="1072"/>
    <cellStyle name="强调文字颜色 1 3 2" xfId="1073"/>
    <cellStyle name="强调文字颜色 1 3 2 2" xfId="1074"/>
    <cellStyle name="强调文字颜色 1 3 3" xfId="1075"/>
    <cellStyle name="强调文字颜色 2 2" xfId="1076"/>
    <cellStyle name="强调文字颜色 2 2 3" xfId="1077"/>
    <cellStyle name="强调文字颜色 2 2 4" xfId="1078"/>
    <cellStyle name="强调文字颜色 2 3" xfId="1079"/>
    <cellStyle name="强调文字颜色 3 2" xfId="1080"/>
    <cellStyle name="强调文字颜色 3 2 2" xfId="1081"/>
    <cellStyle name="强调文字颜色 3 2 2 2" xfId="1082"/>
    <cellStyle name="强调文字颜色 3 2 2 2 2" xfId="1083"/>
    <cellStyle name="强调文字颜色 3 2 2 3" xfId="1084"/>
    <cellStyle name="强调文字颜色 3 2 3" xfId="1085"/>
    <cellStyle name="强调文字颜色 3 2 3 2" xfId="1086"/>
    <cellStyle name="强调文字颜色 3 2 4" xfId="1087"/>
    <cellStyle name="强调文字颜色 3 3" xfId="1088"/>
    <cellStyle name="强调文字颜色 3 3 2" xfId="1089"/>
    <cellStyle name="强调文字颜色 3 3 2 2" xfId="1090"/>
    <cellStyle name="强调文字颜色 4 2" xfId="1091"/>
    <cellStyle name="强调文字颜色 4 2 2" xfId="1092"/>
    <cellStyle name="强调文字颜色 4 2 2 2" xfId="1093"/>
    <cellStyle name="强调文字颜色 4 2 2 2 2" xfId="1094"/>
    <cellStyle name="强调文字颜色 4 2 2 3" xfId="1095"/>
    <cellStyle name="强调文字颜色 4 2 3" xfId="1096"/>
    <cellStyle name="强调文字颜色 4 2 3 2" xfId="1097"/>
    <cellStyle name="强调文字颜色 4 2 4" xfId="1098"/>
    <cellStyle name="强调文字颜色 4 3" xfId="1099"/>
    <cellStyle name="强调文字颜色 4 3 2" xfId="1100"/>
    <cellStyle name="强调文字颜色 4 3 2 2" xfId="1101"/>
    <cellStyle name="强调文字颜色 4 3 3" xfId="1102"/>
    <cellStyle name="强调文字颜色 5 2" xfId="1103"/>
    <cellStyle name="强调文字颜色 5 2 2 2" xfId="1104"/>
    <cellStyle name="强调文字颜色 5 2 2 3" xfId="1105"/>
    <cellStyle name="强调文字颜色 5 2 3 2" xfId="1106"/>
    <cellStyle name="强调文字颜色 5 2 4" xfId="1107"/>
    <cellStyle name="强调文字颜色 5 3" xfId="1108"/>
    <cellStyle name="强调文字颜色 5 3 2" xfId="1109"/>
    <cellStyle name="强调文字颜色 5 3 2 2" xfId="1110"/>
    <cellStyle name="强调文字颜色 5 3 3" xfId="1111"/>
    <cellStyle name="强调文字颜色 6 2" xfId="1112"/>
    <cellStyle name="强调文字颜色 6 2 2" xfId="1113"/>
    <cellStyle name="强调文字颜色 6 2 2 2" xfId="1114"/>
    <cellStyle name="强调文字颜色 6 2 2 2 2" xfId="1115"/>
    <cellStyle name="强调文字颜色 6 2 2 3" xfId="1116"/>
    <cellStyle name="强调文字颜色 6 2 3" xfId="1117"/>
    <cellStyle name="强调文字颜色 6 2 3 2" xfId="1118"/>
    <cellStyle name="强调文字颜色 6 2 4" xfId="1119"/>
    <cellStyle name="强调文字颜色 6 3" xfId="1120"/>
    <cellStyle name="强调文字颜色 6 3 2" xfId="1121"/>
    <cellStyle name="强调文字颜色 6 3 2 2" xfId="1122"/>
    <cellStyle name="强调文字颜色 6 3 3" xfId="1123"/>
    <cellStyle name="商品名称" xfId="1124"/>
    <cellStyle name="适中 2 2" xfId="1125"/>
    <cellStyle name="适中 2 2 2" xfId="1126"/>
    <cellStyle name="适中 2 2 2 2" xfId="1127"/>
    <cellStyle name="适中 2 2 3" xfId="1128"/>
    <cellStyle name="适中 2 3" xfId="1129"/>
    <cellStyle name="适中 3 2" xfId="1130"/>
    <cellStyle name="适中 3 2 2" xfId="1131"/>
    <cellStyle name="适中 3 3" xfId="1132"/>
    <cellStyle name="输出 2 2" xfId="1133"/>
    <cellStyle name="输出 2 2 2" xfId="1134"/>
    <cellStyle name="输出 2 2 2 2" xfId="1135"/>
    <cellStyle name="输出 2 2 3" xfId="1136"/>
    <cellStyle name="输出 2 3" xfId="1137"/>
    <cellStyle name="输出 2 3 2" xfId="1138"/>
    <cellStyle name="输出 2 4" xfId="1139"/>
    <cellStyle name="输出 3 2" xfId="1140"/>
    <cellStyle name="输出 3 2 2" xfId="1141"/>
    <cellStyle name="输出 3 3" xfId="1142"/>
    <cellStyle name="输入 2 2" xfId="1143"/>
    <cellStyle name="输入 2 2 2" xfId="1144"/>
    <cellStyle name="输入 2 2 2 2" xfId="1145"/>
    <cellStyle name="输入 2 2 3" xfId="1146"/>
    <cellStyle name="输入 2 3" xfId="1147"/>
    <cellStyle name="输入 2 3 2" xfId="1148"/>
    <cellStyle name="数量" xfId="1149"/>
    <cellStyle name="昗弨_Pacific Region P&amp;L" xfId="1150"/>
    <cellStyle name="寘嬫愗傝 [0.00]_Region Orders (2)" xfId="1151"/>
    <cellStyle name="寘嬫愗傝_Region Orders (2)" xfId="1152"/>
    <cellStyle name="注释 2 2 2" xfId="1153"/>
    <cellStyle name="常规_Sheet1" xfId="1154"/>
  </cellStyles>
  <dxfs count="1">
    <dxf>
      <fill>
        <patternFill patternType="solid">
          <fgColor rgb="FFFF0000"/>
          <bgColor rgb="FFFF00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39033;&#30446;&#20844;&#31034;\&#23002;&#23433;&#21439;&#31934;&#20934;&#33073;&#36139;&#25915;&#22362;&#19977;&#24180;&#23454;&#26045;&#26041;&#26696;&#21439;&#32423;&#39033;&#30446;&#24211;&#28165;&#21333;&#65288;&#21439;&#32423;&#27719;&#24635;&#34920;&#65289;&#65288;5&#26376;1&#2608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基本情况表"/>
      <sheetName val="2.短板分析表"/>
      <sheetName val="3.脱贫计划表"/>
      <sheetName val="县级项目库"/>
      <sheetName val="5.乡级路线图"/>
      <sheetName val="6.村级实工图"/>
    </sheetNames>
  </externalBook>
</externalLink>
</file>

<file path=xl/theme/theme1.xml><?xml version="1.0" encoding="utf-8"?>
<a:theme xmlns:a="http://schemas.openxmlformats.org/drawingml/2006/main" name="Office Theme">
  <a:themeElements>
    <a:clrScheme name="Office 2007-2010">
      <a:dk1>
        <a:sysClr val="windowText" lastClr="40404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103"/>
  <sheetViews>
    <sheetView view="pageBreakPreview" zoomScaleSheetLayoutView="100" workbookViewId="0" topLeftCell="A10">
      <selection activeCell="P11" sqref="P11"/>
    </sheetView>
  </sheetViews>
  <sheetFormatPr defaultColWidth="9.00390625" defaultRowHeight="13.5"/>
  <cols>
    <col min="1" max="1" width="3.875" style="180" customWidth="1"/>
    <col min="2" max="2" width="19.25390625" style="180" customWidth="1"/>
    <col min="3" max="3" width="12.25390625" style="180" customWidth="1"/>
    <col min="4" max="4" width="7.50390625" style="180" customWidth="1"/>
    <col min="5" max="5" width="9.875" style="184" customWidth="1"/>
    <col min="6" max="6" width="34.375" style="180" customWidth="1"/>
    <col min="7" max="7" width="16.50390625" style="184" customWidth="1"/>
    <col min="8" max="8" width="12.625" style="184" customWidth="1"/>
    <col min="9" max="9" width="11.125" style="184" customWidth="1"/>
    <col min="10" max="10" width="11.00390625" style="184" customWidth="1"/>
    <col min="11" max="11" width="8.50390625" style="180" customWidth="1"/>
    <col min="12" max="12" width="11.875" style="185" bestFit="1" customWidth="1"/>
    <col min="13" max="13" width="11.25390625" style="185" customWidth="1"/>
    <col min="14" max="14" width="11.25390625" style="184" customWidth="1"/>
    <col min="15" max="15" width="10.75390625" style="180" customWidth="1"/>
    <col min="16" max="16" width="9.375" style="180" customWidth="1"/>
    <col min="17" max="17" width="15.75390625" style="186" customWidth="1"/>
    <col min="18" max="18" width="12.50390625" style="186" customWidth="1"/>
    <col min="19" max="19" width="15.50390625" style="186" customWidth="1"/>
    <col min="20" max="16384" width="9.00390625" style="180" customWidth="1"/>
  </cols>
  <sheetData>
    <row r="1" spans="1:19" ht="14.25">
      <c r="A1" s="187" t="s">
        <v>0</v>
      </c>
      <c r="B1" s="187"/>
      <c r="C1" s="188"/>
      <c r="D1" s="188"/>
      <c r="E1" s="188"/>
      <c r="F1" s="189"/>
      <c r="G1" s="188"/>
      <c r="H1" s="188"/>
      <c r="M1" s="220"/>
      <c r="N1" s="188"/>
      <c r="P1" s="188"/>
      <c r="Q1" s="188"/>
      <c r="R1" s="188"/>
      <c r="S1" s="188"/>
    </row>
    <row r="2" spans="1:14" ht="33" customHeight="1">
      <c r="A2" s="190" t="s">
        <v>1</v>
      </c>
      <c r="B2" s="191"/>
      <c r="C2" s="191"/>
      <c r="D2" s="191"/>
      <c r="E2" s="191"/>
      <c r="F2" s="191"/>
      <c r="G2" s="191"/>
      <c r="H2" s="191"/>
      <c r="I2" s="191"/>
      <c r="J2" s="191"/>
      <c r="K2" s="191"/>
      <c r="L2" s="221"/>
      <c r="M2" s="221"/>
      <c r="N2" s="191"/>
    </row>
    <row r="3" spans="1:35" s="178" customFormat="1" ht="24.75" customHeight="1">
      <c r="A3" s="192" t="s">
        <v>2</v>
      </c>
      <c r="B3" s="193"/>
      <c r="C3" s="193"/>
      <c r="D3" s="194"/>
      <c r="E3" s="194"/>
      <c r="F3" s="193" t="s">
        <v>3</v>
      </c>
      <c r="G3" s="195"/>
      <c r="H3" s="195"/>
      <c r="I3" s="195"/>
      <c r="J3" s="195"/>
      <c r="K3" s="195"/>
      <c r="L3" s="195"/>
      <c r="M3" s="195"/>
      <c r="N3" s="195"/>
      <c r="O3" s="195"/>
      <c r="P3" s="195"/>
      <c r="Q3" s="195"/>
      <c r="R3" s="195"/>
      <c r="S3" s="195"/>
      <c r="T3" s="195"/>
      <c r="U3" s="195"/>
      <c r="V3" s="195"/>
      <c r="W3" s="195"/>
      <c r="X3" s="195"/>
      <c r="Y3" s="195"/>
      <c r="Z3" s="195"/>
      <c r="AA3" s="193"/>
      <c r="AB3" s="233"/>
      <c r="AC3" s="233"/>
      <c r="AD3" s="193"/>
      <c r="AE3" s="234"/>
      <c r="AF3" s="235"/>
      <c r="AI3" s="180" t="s">
        <v>4</v>
      </c>
    </row>
    <row r="4" spans="1:19" s="179" customFormat="1" ht="21.75" customHeight="1">
      <c r="A4" s="196" t="s">
        <v>5</v>
      </c>
      <c r="B4" s="197" t="s">
        <v>6</v>
      </c>
      <c r="C4" s="197" t="s">
        <v>7</v>
      </c>
      <c r="D4" s="197" t="s">
        <v>8</v>
      </c>
      <c r="E4" s="197" t="s">
        <v>9</v>
      </c>
      <c r="F4" s="197" t="s">
        <v>10</v>
      </c>
      <c r="G4" s="198" t="s">
        <v>11</v>
      </c>
      <c r="H4" s="198"/>
      <c r="I4" s="198"/>
      <c r="J4" s="198"/>
      <c r="K4" s="199" t="s">
        <v>12</v>
      </c>
      <c r="L4" s="222" t="s">
        <v>13</v>
      </c>
      <c r="M4" s="223"/>
      <c r="N4" s="197" t="s">
        <v>14</v>
      </c>
      <c r="O4" s="197"/>
      <c r="Q4" s="231"/>
      <c r="R4" s="231"/>
      <c r="S4" s="231"/>
    </row>
    <row r="5" spans="1:15" ht="22.5" customHeight="1">
      <c r="A5" s="196"/>
      <c r="B5" s="197"/>
      <c r="C5" s="197"/>
      <c r="D5" s="197"/>
      <c r="E5" s="197"/>
      <c r="F5" s="197"/>
      <c r="G5" s="199" t="s">
        <v>15</v>
      </c>
      <c r="H5" s="199" t="s">
        <v>16</v>
      </c>
      <c r="I5" s="199"/>
      <c r="J5" s="199"/>
      <c r="K5" s="199"/>
      <c r="L5" s="222" t="s">
        <v>17</v>
      </c>
      <c r="M5" s="222" t="s">
        <v>18</v>
      </c>
      <c r="N5" s="197"/>
      <c r="O5" s="197"/>
    </row>
    <row r="6" spans="1:15" ht="22.5" customHeight="1">
      <c r="A6" s="196"/>
      <c r="B6" s="197"/>
      <c r="C6" s="197"/>
      <c r="D6" s="197"/>
      <c r="E6" s="197"/>
      <c r="F6" s="197"/>
      <c r="G6" s="199"/>
      <c r="H6" s="196" t="s">
        <v>19</v>
      </c>
      <c r="I6" s="196" t="s">
        <v>20</v>
      </c>
      <c r="J6" s="196" t="s">
        <v>21</v>
      </c>
      <c r="K6" s="199"/>
      <c r="L6" s="222"/>
      <c r="M6" s="222"/>
      <c r="N6" s="197"/>
      <c r="O6" s="197"/>
    </row>
    <row r="7" spans="1:15" ht="24.75" customHeight="1">
      <c r="A7" s="200">
        <v>0</v>
      </c>
      <c r="B7" s="201" t="s">
        <v>22</v>
      </c>
      <c r="C7" s="201" t="s">
        <v>23</v>
      </c>
      <c r="D7" s="201" t="s">
        <v>23</v>
      </c>
      <c r="E7" s="201" t="s">
        <v>23</v>
      </c>
      <c r="F7" s="201" t="s">
        <v>23</v>
      </c>
      <c r="G7" s="202">
        <f>SUM(G8,G11,G37,G40,G51,G57,G70,G75,G92,G97)</f>
        <v>142166.13990000004</v>
      </c>
      <c r="H7" s="202">
        <f>SUM(H8,H11,H37,H40,H51,H57,H70,H75,H92,H97)</f>
        <v>60392.5199</v>
      </c>
      <c r="I7" s="202">
        <f aca="true" t="shared" si="0" ref="H7:J7">SUM(I8,I11,I37,I40,I51,I57,I70,I75,I92,I97)</f>
        <v>45836.01</v>
      </c>
      <c r="J7" s="202">
        <f t="shared" si="0"/>
        <v>35937.61000000001</v>
      </c>
      <c r="K7" s="202" t="s">
        <v>24</v>
      </c>
      <c r="L7" s="208">
        <f>'2.村级实工图定稿)'!AB7</f>
        <v>4366</v>
      </c>
      <c r="M7" s="208">
        <f>'2.村级实工图定稿)'!AC7</f>
        <v>14787</v>
      </c>
      <c r="N7" s="201" t="s">
        <v>23</v>
      </c>
      <c r="O7" s="224"/>
    </row>
    <row r="8" spans="1:19" s="180" customFormat="1" ht="24.75" customHeight="1">
      <c r="A8" s="203"/>
      <c r="B8" s="204" t="s">
        <v>25</v>
      </c>
      <c r="C8" s="201" t="s">
        <v>23</v>
      </c>
      <c r="D8" s="201" t="s">
        <v>23</v>
      </c>
      <c r="E8" s="205"/>
      <c r="F8" s="201"/>
      <c r="G8" s="206">
        <f>SUM(H8:J8)</f>
        <v>0</v>
      </c>
      <c r="H8" s="206">
        <f aca="true" t="shared" si="1" ref="H8:J8">H9+H10</f>
        <v>0</v>
      </c>
      <c r="I8" s="206">
        <f t="shared" si="1"/>
        <v>0</v>
      </c>
      <c r="J8" s="206">
        <f t="shared" si="1"/>
        <v>0</v>
      </c>
      <c r="K8" s="200" t="s">
        <v>23</v>
      </c>
      <c r="L8" s="208"/>
      <c r="M8" s="208"/>
      <c r="N8" s="206"/>
      <c r="O8" s="224"/>
      <c r="Q8" s="186"/>
      <c r="R8" s="186"/>
      <c r="S8" s="186"/>
    </row>
    <row r="9" spans="1:19" s="180" customFormat="1" ht="24.75" customHeight="1">
      <c r="A9" s="203"/>
      <c r="B9" s="207" t="s">
        <v>26</v>
      </c>
      <c r="C9" s="200" t="s">
        <v>27</v>
      </c>
      <c r="D9" s="200" t="s">
        <v>28</v>
      </c>
      <c r="E9" s="208"/>
      <c r="F9" s="200"/>
      <c r="G9" s="206"/>
      <c r="H9" s="206"/>
      <c r="I9" s="206"/>
      <c r="J9" s="206"/>
      <c r="K9" s="202" t="s">
        <v>24</v>
      </c>
      <c r="L9" s="206"/>
      <c r="M9" s="206"/>
      <c r="N9" s="225"/>
      <c r="O9" s="224"/>
      <c r="Q9" s="186"/>
      <c r="R9" s="186"/>
      <c r="S9" s="186"/>
    </row>
    <row r="10" spans="1:19" s="180" customFormat="1" ht="24.75" customHeight="1">
      <c r="A10" s="203"/>
      <c r="B10" s="207" t="s">
        <v>29</v>
      </c>
      <c r="C10" s="200" t="s">
        <v>27</v>
      </c>
      <c r="D10" s="200" t="s">
        <v>30</v>
      </c>
      <c r="E10" s="208"/>
      <c r="F10" s="200"/>
      <c r="G10" s="206"/>
      <c r="H10" s="206"/>
      <c r="I10" s="206"/>
      <c r="J10" s="206"/>
      <c r="K10" s="202" t="s">
        <v>31</v>
      </c>
      <c r="L10" s="206"/>
      <c r="M10" s="206"/>
      <c r="N10" s="225"/>
      <c r="O10" s="224"/>
      <c r="Q10" s="186"/>
      <c r="R10" s="186"/>
      <c r="S10" s="186"/>
    </row>
    <row r="11" spans="1:19" s="180" customFormat="1" ht="408.75" customHeight="1">
      <c r="A11" s="203"/>
      <c r="B11" s="209" t="s">
        <v>32</v>
      </c>
      <c r="C11" s="201" t="s">
        <v>23</v>
      </c>
      <c r="D11" s="201" t="s">
        <v>23</v>
      </c>
      <c r="E11" s="205"/>
      <c r="F11" s="205" t="s">
        <v>33</v>
      </c>
      <c r="G11" s="206">
        <f>SUM(G12,G17,G24,G32,)</f>
        <v>18335.300000000003</v>
      </c>
      <c r="H11" s="206">
        <f>SUM(H12,H17,H24,H32,)</f>
        <v>9371.1</v>
      </c>
      <c r="I11" s="206">
        <f aca="true" t="shared" si="2" ref="G11:J11">SUM(I12,I17,I24,I32,)</f>
        <v>5100.25</v>
      </c>
      <c r="J11" s="206">
        <f t="shared" si="2"/>
        <v>3863.95</v>
      </c>
      <c r="K11" s="200" t="s">
        <v>23</v>
      </c>
      <c r="L11" s="205">
        <f>SUM(L12,L17,L24,L32,)</f>
        <v>7899</v>
      </c>
      <c r="M11" s="205">
        <f>SUM(M12,M17,M24,M32,)</f>
        <v>35815</v>
      </c>
      <c r="N11" s="201" t="s">
        <v>23</v>
      </c>
      <c r="O11" s="224"/>
      <c r="Q11" s="186"/>
      <c r="R11" s="186"/>
      <c r="S11" s="186"/>
    </row>
    <row r="12" spans="1:19" s="180" customFormat="1" ht="408" customHeight="1">
      <c r="A12" s="203"/>
      <c r="B12" s="210" t="s">
        <v>34</v>
      </c>
      <c r="C12" s="200" t="s">
        <v>35</v>
      </c>
      <c r="D12" s="200" t="s">
        <v>36</v>
      </c>
      <c r="E12" s="208">
        <v>33.664644</v>
      </c>
      <c r="F12" s="200" t="s">
        <v>37</v>
      </c>
      <c r="G12" s="206">
        <f>SUM(G13,G14,G15,G16,)</f>
        <v>10813.300000000001</v>
      </c>
      <c r="H12" s="206">
        <f aca="true" t="shared" si="3" ref="G12:J12">SUM(H13,H14,H15,H16,)</f>
        <v>5170.1</v>
      </c>
      <c r="I12" s="206">
        <f t="shared" si="3"/>
        <v>2830</v>
      </c>
      <c r="J12" s="206">
        <f t="shared" si="3"/>
        <v>2813.2</v>
      </c>
      <c r="K12" s="202" t="s">
        <v>24</v>
      </c>
      <c r="L12" s="205">
        <f>SUM(L13,L14,L15,L16,)</f>
        <v>7899</v>
      </c>
      <c r="M12" s="205">
        <f>SUM(M13,M14,M15,M16,)</f>
        <v>29365</v>
      </c>
      <c r="N12" s="225" t="s">
        <v>38</v>
      </c>
      <c r="O12" s="224"/>
      <c r="Q12" s="186"/>
      <c r="R12" s="186"/>
      <c r="S12" s="186"/>
    </row>
    <row r="13" spans="1:19" s="180" customFormat="1" ht="288" customHeight="1">
      <c r="A13" s="203"/>
      <c r="B13" s="210" t="s">
        <v>39</v>
      </c>
      <c r="C13" s="200" t="s">
        <v>35</v>
      </c>
      <c r="D13" s="200" t="s">
        <v>36</v>
      </c>
      <c r="E13" s="202">
        <v>8.0875</v>
      </c>
      <c r="F13" s="210" t="s">
        <v>40</v>
      </c>
      <c r="G13" s="206">
        <f>SUM(H13:J13)</f>
        <v>8630.1</v>
      </c>
      <c r="H13" s="206">
        <f>'2.村级实工图定稿)'!L13</f>
        <v>4310.1</v>
      </c>
      <c r="I13" s="206">
        <f>'2.村级实工图定稿)'!Q13</f>
        <v>2220</v>
      </c>
      <c r="J13" s="206">
        <f>'2.村级实工图定稿)'!V13</f>
        <v>2100</v>
      </c>
      <c r="K13" s="202" t="s">
        <v>24</v>
      </c>
      <c r="L13" s="205">
        <f>'2.村级实工图定稿)'!AB13</f>
        <v>1138</v>
      </c>
      <c r="M13" s="205">
        <f>'2.村级实工图定稿)'!AC13</f>
        <v>3828</v>
      </c>
      <c r="N13" s="225" t="s">
        <v>41</v>
      </c>
      <c r="O13" s="224"/>
      <c r="Q13" s="186"/>
      <c r="R13" s="186"/>
      <c r="S13" s="186"/>
    </row>
    <row r="14" spans="1:19" s="180" customFormat="1" ht="48" customHeight="1">
      <c r="A14" s="203"/>
      <c r="B14" s="210" t="s">
        <v>42</v>
      </c>
      <c r="C14" s="200" t="s">
        <v>35</v>
      </c>
      <c r="D14" s="200" t="s">
        <v>36</v>
      </c>
      <c r="E14" s="211">
        <v>0.094</v>
      </c>
      <c r="F14" s="200" t="s">
        <v>43</v>
      </c>
      <c r="G14" s="206">
        <f>SUM(H14:J14)</f>
        <v>153.2</v>
      </c>
      <c r="H14" s="206">
        <f>'2.村级实工图定稿)'!L30</f>
        <v>50</v>
      </c>
      <c r="I14" s="206">
        <f>'2.村级实工图定稿)'!Q30</f>
        <v>0</v>
      </c>
      <c r="J14" s="206">
        <f>'2.村级实工图定稿)'!V30</f>
        <v>103.2</v>
      </c>
      <c r="K14" s="202" t="s">
        <v>24</v>
      </c>
      <c r="L14" s="206">
        <f>'2.村级实工图定稿)'!AB30</f>
        <v>150</v>
      </c>
      <c r="M14" s="206">
        <f>'2.村级实工图定稿)'!AC30</f>
        <v>598</v>
      </c>
      <c r="N14" s="225" t="s">
        <v>44</v>
      </c>
      <c r="O14" s="224"/>
      <c r="Q14" s="186"/>
      <c r="R14" s="186"/>
      <c r="S14" s="186"/>
    </row>
    <row r="15" spans="1:19" s="180" customFormat="1" ht="24.75" customHeight="1">
      <c r="A15" s="203"/>
      <c r="B15" s="210" t="s">
        <v>45</v>
      </c>
      <c r="C15" s="200" t="s">
        <v>35</v>
      </c>
      <c r="D15" s="200" t="s">
        <v>36</v>
      </c>
      <c r="E15" s="211"/>
      <c r="F15" s="200"/>
      <c r="G15" s="206">
        <f>'[1]6.村级实工图'!G28</f>
        <v>0</v>
      </c>
      <c r="H15" s="206">
        <f>'2.村级实工图定稿)'!G33</f>
        <v>0</v>
      </c>
      <c r="I15" s="206">
        <f>'2.村级实工图定稿)'!H33</f>
        <v>0</v>
      </c>
      <c r="J15" s="206">
        <f>'2.村级实工图定稿)'!I33</f>
        <v>0</v>
      </c>
      <c r="K15" s="202" t="s">
        <v>24</v>
      </c>
      <c r="L15" s="206">
        <f>'[1]6.村级实工图'!L28</f>
        <v>0</v>
      </c>
      <c r="M15" s="206">
        <f>'[1]6.村级实工图'!M28</f>
        <v>0</v>
      </c>
      <c r="N15" s="225" t="s">
        <v>38</v>
      </c>
      <c r="O15" s="224"/>
      <c r="Q15" s="186"/>
      <c r="R15" s="186"/>
      <c r="S15" s="186"/>
    </row>
    <row r="16" spans="1:19" s="180" customFormat="1" ht="66" customHeight="1">
      <c r="A16" s="203"/>
      <c r="B16" s="210" t="s">
        <v>46</v>
      </c>
      <c r="C16" s="200" t="s">
        <v>35</v>
      </c>
      <c r="D16" s="200" t="s">
        <v>36</v>
      </c>
      <c r="E16" s="208">
        <v>26</v>
      </c>
      <c r="F16" s="210" t="s">
        <v>47</v>
      </c>
      <c r="G16" s="206">
        <f>'2.村级实工图定稿)'!G34</f>
        <v>2030</v>
      </c>
      <c r="H16" s="206">
        <f>'2.村级实工图定稿)'!L34</f>
        <v>810</v>
      </c>
      <c r="I16" s="206">
        <f>'2.村级实工图定稿)'!Q34</f>
        <v>610</v>
      </c>
      <c r="J16" s="206">
        <f>'2.村级实工图定稿)'!V34</f>
        <v>610</v>
      </c>
      <c r="K16" s="202" t="s">
        <v>24</v>
      </c>
      <c r="L16" s="206">
        <f>'2.村级实工图定稿)'!AB34</f>
        <v>6611</v>
      </c>
      <c r="M16" s="206">
        <f>'2.村级实工图定稿)'!AC34</f>
        <v>24939</v>
      </c>
      <c r="N16" s="225" t="s">
        <v>38</v>
      </c>
      <c r="O16" s="224"/>
      <c r="Q16" s="186"/>
      <c r="R16" s="186"/>
      <c r="S16" s="186"/>
    </row>
    <row r="17" spans="1:19" s="180" customFormat="1" ht="277.5" customHeight="1">
      <c r="A17" s="203"/>
      <c r="B17" s="210" t="s">
        <v>48</v>
      </c>
      <c r="C17" s="200" t="s">
        <v>23</v>
      </c>
      <c r="D17" s="200" t="s">
        <v>23</v>
      </c>
      <c r="E17" s="200"/>
      <c r="F17" s="200" t="s">
        <v>49</v>
      </c>
      <c r="G17" s="201">
        <f>'2.村级实工图定稿)'!G43</f>
        <v>1220</v>
      </c>
      <c r="H17" s="201">
        <f>H18+H19+H20+H21</f>
        <v>300</v>
      </c>
      <c r="I17" s="201">
        <f>I18+I19+I20+I21+I22+I23</f>
        <v>700</v>
      </c>
      <c r="J17" s="201">
        <f>J18+J19+J20+J21</f>
        <v>220</v>
      </c>
      <c r="K17" s="200" t="s">
        <v>23</v>
      </c>
      <c r="L17" s="201">
        <f>L18+L19+L20+L22+L23</f>
        <v>0</v>
      </c>
      <c r="M17" s="201">
        <f>M18+M19+M20+M22+M23</f>
        <v>0</v>
      </c>
      <c r="N17" s="226"/>
      <c r="O17" s="224"/>
      <c r="Q17" s="186"/>
      <c r="R17" s="186"/>
      <c r="S17" s="186"/>
    </row>
    <row r="18" spans="1:19" s="180" customFormat="1" ht="108.75" customHeight="1">
      <c r="A18" s="203"/>
      <c r="B18" s="210" t="s">
        <v>50</v>
      </c>
      <c r="C18" s="200" t="s">
        <v>27</v>
      </c>
      <c r="D18" s="200" t="s">
        <v>51</v>
      </c>
      <c r="E18" s="21" t="s">
        <v>52</v>
      </c>
      <c r="F18" s="200" t="s">
        <v>53</v>
      </c>
      <c r="G18" s="201">
        <f>'2.村级实工图定稿)'!G44</f>
        <v>100</v>
      </c>
      <c r="H18" s="201">
        <f>'2.村级实工图定稿)'!L44</f>
        <v>20</v>
      </c>
      <c r="I18" s="201">
        <f>'2.村级实工图定稿)'!Q44</f>
        <v>40</v>
      </c>
      <c r="J18" s="201">
        <f>'2.村级实工图定稿)'!V44</f>
        <v>40</v>
      </c>
      <c r="K18" s="202" t="s">
        <v>24</v>
      </c>
      <c r="L18" s="201">
        <f>'2.村级实工图定稿)'!AB44</f>
        <v>0</v>
      </c>
      <c r="M18" s="201">
        <f>'2.村级实工图定稿)'!AC44</f>
        <v>0</v>
      </c>
      <c r="N18" s="225"/>
      <c r="O18" s="224"/>
      <c r="Q18" s="186"/>
      <c r="R18" s="186"/>
      <c r="S18" s="186"/>
    </row>
    <row r="19" spans="1:19" s="180" customFormat="1" ht="55.5" customHeight="1">
      <c r="A19" s="203"/>
      <c r="B19" s="210" t="s">
        <v>54</v>
      </c>
      <c r="C19" s="200" t="s">
        <v>27</v>
      </c>
      <c r="D19" s="200" t="s">
        <v>55</v>
      </c>
      <c r="E19" s="200">
        <v>6000</v>
      </c>
      <c r="F19" s="210" t="s">
        <v>56</v>
      </c>
      <c r="G19" s="201">
        <f>'2.村级实工图定稿)'!G46</f>
        <v>540</v>
      </c>
      <c r="H19" s="201">
        <f>'2.村级实工图定稿)'!L46</f>
        <v>180</v>
      </c>
      <c r="I19" s="201">
        <f>'2.村级实工图定稿)'!Q46</f>
        <v>180</v>
      </c>
      <c r="J19" s="201">
        <f>'2.村级实工图定稿)'!V46</f>
        <v>180</v>
      </c>
      <c r="K19" s="202" t="s">
        <v>24</v>
      </c>
      <c r="L19" s="201">
        <f>'2.村级实工图定稿)'!AB46</f>
        <v>0</v>
      </c>
      <c r="M19" s="201">
        <f>'2.村级实工图定稿)'!AC46</f>
        <v>0</v>
      </c>
      <c r="N19" s="225" t="s">
        <v>57</v>
      </c>
      <c r="O19" s="224"/>
      <c r="Q19" s="186"/>
      <c r="R19" s="186"/>
      <c r="S19" s="186"/>
    </row>
    <row r="20" spans="1:19" s="180" customFormat="1" ht="58.5" customHeight="1">
      <c r="A20" s="203"/>
      <c r="B20" s="210" t="s">
        <v>58</v>
      </c>
      <c r="C20" s="200" t="s">
        <v>27</v>
      </c>
      <c r="D20" s="200" t="s">
        <v>51</v>
      </c>
      <c r="E20" s="200">
        <v>12000</v>
      </c>
      <c r="F20" s="200" t="s">
        <v>59</v>
      </c>
      <c r="G20" s="201">
        <f>'2.村级实工图定稿)'!G49</f>
        <v>0</v>
      </c>
      <c r="H20" s="201">
        <f>'2.村级实工图定稿)'!L49</f>
        <v>0</v>
      </c>
      <c r="I20" s="201">
        <f>'2.村级实工图定稿)'!Q49</f>
        <v>0</v>
      </c>
      <c r="J20" s="201">
        <f>'2.村级实工图定稿)'!V49</f>
        <v>0</v>
      </c>
      <c r="K20" s="202" t="s">
        <v>24</v>
      </c>
      <c r="L20" s="201">
        <f>'2.村级实工图定稿)'!AB49</f>
        <v>0</v>
      </c>
      <c r="M20" s="201">
        <f>'2.村级实工图定稿)'!AC49</f>
        <v>0</v>
      </c>
      <c r="N20" s="225"/>
      <c r="O20" s="224"/>
      <c r="Q20" s="186"/>
      <c r="R20" s="186"/>
      <c r="S20" s="186"/>
    </row>
    <row r="21" spans="1:19" s="180" customFormat="1" ht="102" customHeight="1">
      <c r="A21" s="203"/>
      <c r="B21" s="210" t="s">
        <v>60</v>
      </c>
      <c r="C21" s="200" t="s">
        <v>27</v>
      </c>
      <c r="D21" s="200" t="s">
        <v>61</v>
      </c>
      <c r="E21" s="200">
        <v>10000</v>
      </c>
      <c r="F21" s="200" t="s">
        <v>62</v>
      </c>
      <c r="G21" s="212">
        <f>'2.村级实工图定稿)'!G51</f>
        <v>200</v>
      </c>
      <c r="H21" s="212">
        <f>'2.村级实工图定稿)'!Q51</f>
        <v>100</v>
      </c>
      <c r="I21" s="212">
        <f>'2.村级实工图定稿)'!Q51</f>
        <v>100</v>
      </c>
      <c r="J21" s="212">
        <f>'2.村级实工图定稿)'!V51</f>
        <v>0</v>
      </c>
      <c r="K21" s="202" t="s">
        <v>24</v>
      </c>
      <c r="L21" s="201">
        <f>'2.村级实工图定稿)'!AB51</f>
        <v>0</v>
      </c>
      <c r="M21" s="201">
        <f>'2.村级实工图定稿)'!AC51</f>
        <v>0</v>
      </c>
      <c r="N21" s="225"/>
      <c r="O21" s="224"/>
      <c r="Q21" s="186"/>
      <c r="R21" s="186"/>
      <c r="S21" s="186"/>
    </row>
    <row r="22" spans="1:19" s="180" customFormat="1" ht="24.75" customHeight="1">
      <c r="A22" s="203"/>
      <c r="B22" s="210" t="s">
        <v>63</v>
      </c>
      <c r="C22" s="200" t="s">
        <v>27</v>
      </c>
      <c r="D22" s="200" t="s">
        <v>30</v>
      </c>
      <c r="E22" s="200"/>
      <c r="F22" s="210"/>
      <c r="G22" s="201">
        <f>'2.村级实工图定稿)'!G53</f>
        <v>0</v>
      </c>
      <c r="H22" s="201">
        <f>'2.村级实工图定稿)'!L53</f>
        <v>0</v>
      </c>
      <c r="I22" s="201">
        <f>'2.村级实工图定稿)'!Q53</f>
        <v>0</v>
      </c>
      <c r="J22" s="201">
        <f>'2.村级实工图定稿)'!V53</f>
        <v>0</v>
      </c>
      <c r="K22" s="202" t="s">
        <v>24</v>
      </c>
      <c r="L22" s="201">
        <f>'[1]6.村级实工图'!L45</f>
        <v>0</v>
      </c>
      <c r="M22" s="201">
        <f>'[1]6.村级实工图'!M45</f>
        <v>0</v>
      </c>
      <c r="N22" s="225"/>
      <c r="O22" s="224"/>
      <c r="Q22" s="186"/>
      <c r="R22" s="186"/>
      <c r="S22" s="186"/>
    </row>
    <row r="23" spans="1:19" s="180" customFormat="1" ht="24.75" customHeight="1">
      <c r="A23" s="203"/>
      <c r="B23" s="210" t="s">
        <v>64</v>
      </c>
      <c r="C23" s="200" t="s">
        <v>27</v>
      </c>
      <c r="D23" s="200" t="s">
        <v>65</v>
      </c>
      <c r="E23" s="200"/>
      <c r="F23" s="210" t="s">
        <v>66</v>
      </c>
      <c r="G23" s="201">
        <f>'2.村级实工图定稿)'!G54</f>
        <v>380</v>
      </c>
      <c r="H23" s="201">
        <f>'2.村级实工图定稿)'!L54</f>
        <v>0</v>
      </c>
      <c r="I23" s="201">
        <f>'2.村级实工图定稿)'!Q54</f>
        <v>380</v>
      </c>
      <c r="J23" s="201">
        <f>'2.村级实工图定稿)'!V54</f>
        <v>0</v>
      </c>
      <c r="K23" s="202" t="s">
        <v>24</v>
      </c>
      <c r="L23" s="201">
        <f>'[1]6.村级实工图'!L46</f>
        <v>0</v>
      </c>
      <c r="M23" s="201">
        <f>'[1]6.村级实工图'!M46</f>
        <v>0</v>
      </c>
      <c r="N23" s="225"/>
      <c r="O23" s="224"/>
      <c r="Q23" s="186"/>
      <c r="R23" s="186"/>
      <c r="S23" s="186"/>
    </row>
    <row r="24" spans="1:19" s="181" customFormat="1" ht="63" customHeight="1">
      <c r="A24" s="197"/>
      <c r="B24" s="209" t="s">
        <v>67</v>
      </c>
      <c r="C24" s="201" t="s">
        <v>23</v>
      </c>
      <c r="D24" s="201" t="s">
        <v>23</v>
      </c>
      <c r="E24" s="201">
        <v>52</v>
      </c>
      <c r="F24" s="205" t="s">
        <v>68</v>
      </c>
      <c r="G24" s="201">
        <f aca="true" t="shared" si="4" ref="G24:J24">G25+G26+G27+G29+G30+G28+G31</f>
        <v>5627</v>
      </c>
      <c r="H24" s="201">
        <f t="shared" si="4"/>
        <v>3676</v>
      </c>
      <c r="I24" s="201">
        <f t="shared" si="4"/>
        <v>1345.25</v>
      </c>
      <c r="J24" s="201">
        <f t="shared" si="4"/>
        <v>605.75</v>
      </c>
      <c r="K24" s="201" t="s">
        <v>23</v>
      </c>
      <c r="L24" s="201"/>
      <c r="M24" s="201"/>
      <c r="N24" s="227"/>
      <c r="O24" s="228"/>
      <c r="P24" s="180"/>
      <c r="Q24" s="186"/>
      <c r="R24" s="232"/>
      <c r="S24" s="232"/>
    </row>
    <row r="25" spans="1:19" s="180" customFormat="1" ht="55.5" customHeight="1">
      <c r="A25" s="203"/>
      <c r="B25" s="210" t="s">
        <v>69</v>
      </c>
      <c r="C25" s="200" t="s">
        <v>27</v>
      </c>
      <c r="D25" s="200" t="s">
        <v>55</v>
      </c>
      <c r="E25" s="200">
        <v>1</v>
      </c>
      <c r="F25" s="210" t="s">
        <v>70</v>
      </c>
      <c r="G25" s="213">
        <f>'2.村级实工图定稿)'!G57</f>
        <v>120</v>
      </c>
      <c r="H25" s="213">
        <f>'2.村级实工图定稿)'!L58</f>
        <v>120</v>
      </c>
      <c r="I25" s="213">
        <f>'2.村级实工图定稿)'!Q57</f>
        <v>0</v>
      </c>
      <c r="J25" s="213">
        <f>'2.村级实工图定稿)'!V57</f>
        <v>0</v>
      </c>
      <c r="K25" s="202" t="s">
        <v>31</v>
      </c>
      <c r="L25" s="213">
        <f>'2.村级实工图定稿)'!AB56</f>
        <v>186</v>
      </c>
      <c r="M25" s="213">
        <f>'2.村级实工图定稿)'!AC56</f>
        <v>642</v>
      </c>
      <c r="N25" s="200" t="s">
        <v>38</v>
      </c>
      <c r="O25" s="224"/>
      <c r="Q25" s="186"/>
      <c r="R25" s="186"/>
      <c r="S25" s="186"/>
    </row>
    <row r="26" spans="1:19" s="180" customFormat="1" ht="60" customHeight="1">
      <c r="A26" s="203"/>
      <c r="B26" s="210" t="s">
        <v>71</v>
      </c>
      <c r="C26" s="200" t="s">
        <v>27</v>
      </c>
      <c r="D26" s="200" t="s">
        <v>55</v>
      </c>
      <c r="E26" s="200">
        <v>1</v>
      </c>
      <c r="F26" s="210" t="s">
        <v>72</v>
      </c>
      <c r="G26" s="213">
        <f>'2.村级实工图定稿)'!G59</f>
        <v>207</v>
      </c>
      <c r="H26" s="213">
        <f>'2.村级实工图定稿)'!L59</f>
        <v>0</v>
      </c>
      <c r="I26" s="213">
        <f>'2.村级实工图定稿)'!Q59</f>
        <v>162</v>
      </c>
      <c r="J26" s="213">
        <f>'2.村级实工图定稿)'!V59</f>
        <v>45</v>
      </c>
      <c r="K26" s="202" t="s">
        <v>31</v>
      </c>
      <c r="L26" s="213">
        <f>'2.村级实工图定稿)'!AB59</f>
        <v>96</v>
      </c>
      <c r="M26" s="213">
        <f>'2.村级实工图定稿)'!AC59</f>
        <v>332</v>
      </c>
      <c r="N26" s="200" t="s">
        <v>38</v>
      </c>
      <c r="O26" s="224"/>
      <c r="Q26" s="186"/>
      <c r="R26" s="186"/>
      <c r="S26" s="186"/>
    </row>
    <row r="27" spans="1:19" s="180" customFormat="1" ht="36.75" customHeight="1">
      <c r="A27" s="203"/>
      <c r="B27" s="207" t="s">
        <v>73</v>
      </c>
      <c r="C27" s="200" t="s">
        <v>27</v>
      </c>
      <c r="D27" s="200" t="s">
        <v>55</v>
      </c>
      <c r="E27" s="208">
        <v>1</v>
      </c>
      <c r="F27" s="200" t="s">
        <v>74</v>
      </c>
      <c r="G27" s="213">
        <f>'2.村级实工图定稿)'!G65</f>
        <v>80</v>
      </c>
      <c r="H27" s="213">
        <f>'2.村级实工图定稿)'!L65</f>
        <v>80</v>
      </c>
      <c r="I27" s="213">
        <f>'2.村级实工图定稿)'!Q65</f>
        <v>0</v>
      </c>
      <c r="J27" s="213">
        <f>'2.村级实工图定稿)'!V65</f>
        <v>0</v>
      </c>
      <c r="K27" s="229" t="s">
        <v>31</v>
      </c>
      <c r="L27" s="213">
        <f>'2.村级实工图定稿)'!AB65</f>
        <v>20</v>
      </c>
      <c r="M27" s="213">
        <f>'2.村级实工图定稿)'!AC65</f>
        <v>70</v>
      </c>
      <c r="N27" s="200" t="s">
        <v>44</v>
      </c>
      <c r="O27" s="224"/>
      <c r="Q27" s="186"/>
      <c r="R27" s="186"/>
      <c r="S27" s="186"/>
    </row>
    <row r="28" spans="1:19" s="180" customFormat="1" ht="24.75" customHeight="1">
      <c r="A28" s="203"/>
      <c r="B28" s="210" t="s">
        <v>75</v>
      </c>
      <c r="C28" s="200" t="s">
        <v>27</v>
      </c>
      <c r="D28" s="200" t="s">
        <v>55</v>
      </c>
      <c r="E28" s="208"/>
      <c r="F28" s="214" t="s">
        <v>76</v>
      </c>
      <c r="G28" s="213">
        <v>0</v>
      </c>
      <c r="H28" s="213">
        <v>0</v>
      </c>
      <c r="I28" s="213">
        <v>0</v>
      </c>
      <c r="J28" s="213">
        <v>0</v>
      </c>
      <c r="K28" s="202" t="s">
        <v>31</v>
      </c>
      <c r="L28" s="213">
        <v>0</v>
      </c>
      <c r="M28" s="213">
        <v>0</v>
      </c>
      <c r="N28" s="200"/>
      <c r="O28" s="224"/>
      <c r="Q28" s="186"/>
      <c r="R28" s="186"/>
      <c r="S28" s="186"/>
    </row>
    <row r="29" spans="1:19" s="180" customFormat="1" ht="48.75" customHeight="1">
      <c r="A29" s="203"/>
      <c r="B29" s="210" t="s">
        <v>77</v>
      </c>
      <c r="C29" s="200" t="s">
        <v>27</v>
      </c>
      <c r="D29" s="200" t="s">
        <v>55</v>
      </c>
      <c r="E29" s="208">
        <v>45</v>
      </c>
      <c r="F29" s="210" t="s">
        <v>78</v>
      </c>
      <c r="G29" s="213">
        <f>'2.村级实工图定稿)'!G68</f>
        <v>2015.75</v>
      </c>
      <c r="H29" s="213">
        <f>'2.村级实工图定稿)'!L68</f>
        <v>2015.75</v>
      </c>
      <c r="I29" s="213">
        <f>'2.村级实工图定稿)'!Q68</f>
        <v>0</v>
      </c>
      <c r="J29" s="213">
        <f>'2.村级实工图定稿)'!V68</f>
        <v>0</v>
      </c>
      <c r="K29" s="202" t="s">
        <v>24</v>
      </c>
      <c r="L29" s="213">
        <f>'2.村级实工图定稿)'!AB68</f>
        <v>3981</v>
      </c>
      <c r="M29" s="213">
        <f>'2.村级实工图定稿)'!AC68</f>
        <v>14210</v>
      </c>
      <c r="N29" s="200" t="s">
        <v>79</v>
      </c>
      <c r="O29" s="224"/>
      <c r="Q29" s="186"/>
      <c r="R29" s="186"/>
      <c r="S29" s="186"/>
    </row>
    <row r="30" spans="1:19" s="180" customFormat="1" ht="34.5" customHeight="1">
      <c r="A30" s="203"/>
      <c r="B30" s="210" t="s">
        <v>80</v>
      </c>
      <c r="C30" s="200" t="s">
        <v>27</v>
      </c>
      <c r="D30" s="200" t="s">
        <v>55</v>
      </c>
      <c r="E30" s="208">
        <v>9</v>
      </c>
      <c r="F30" s="208" t="s">
        <v>81</v>
      </c>
      <c r="G30" s="206">
        <f>'2.村级实工图定稿)'!G114</f>
        <v>12</v>
      </c>
      <c r="H30" s="206">
        <f>'2.村级实工图定稿)'!L114</f>
        <v>12</v>
      </c>
      <c r="I30" s="206">
        <f>'2.村级实工图定稿)'!Q114</f>
        <v>0</v>
      </c>
      <c r="J30" s="206">
        <f>'2.村级实工图定稿)'!V114</f>
        <v>0</v>
      </c>
      <c r="K30" s="202" t="s">
        <v>24</v>
      </c>
      <c r="L30" s="206">
        <f>'[1]6.村级实工图'!L91</f>
        <v>0</v>
      </c>
      <c r="M30" s="206">
        <f>'[1]6.村级实工图'!M91</f>
        <v>0</v>
      </c>
      <c r="N30" s="225" t="s">
        <v>82</v>
      </c>
      <c r="O30" s="224"/>
      <c r="Q30" s="186"/>
      <c r="R30" s="186"/>
      <c r="S30" s="186"/>
    </row>
    <row r="31" spans="1:19" s="180" customFormat="1" ht="33.75" customHeight="1">
      <c r="A31" s="203"/>
      <c r="B31" s="210" t="s">
        <v>83</v>
      </c>
      <c r="C31" s="200" t="s">
        <v>27</v>
      </c>
      <c r="D31" s="200" t="s">
        <v>55</v>
      </c>
      <c r="E31" s="208">
        <v>3</v>
      </c>
      <c r="F31" s="215" t="s">
        <v>84</v>
      </c>
      <c r="G31" s="206">
        <f>'2.村级实工图定稿)'!G116</f>
        <v>3192.25</v>
      </c>
      <c r="H31" s="206">
        <f>'2.村级实工图定稿)'!L116</f>
        <v>1448.25</v>
      </c>
      <c r="I31" s="206">
        <f>'2.村级实工图定稿)'!Q116</f>
        <v>1183.25</v>
      </c>
      <c r="J31" s="206">
        <f>'2.村级实工图定稿)'!V116</f>
        <v>560.75</v>
      </c>
      <c r="K31" s="202" t="s">
        <v>24</v>
      </c>
      <c r="L31" s="206">
        <f>'[1]6.村级实工图'!L91</f>
        <v>0</v>
      </c>
      <c r="M31" s="206">
        <f>'[1]6.村级实工图'!M91</f>
        <v>0</v>
      </c>
      <c r="N31" s="225" t="s">
        <v>44</v>
      </c>
      <c r="O31" s="224"/>
      <c r="Q31" s="186"/>
      <c r="R31" s="186"/>
      <c r="S31" s="186"/>
    </row>
    <row r="32" spans="1:19" s="180" customFormat="1" ht="52.5" customHeight="1">
      <c r="A32" s="203"/>
      <c r="B32" s="207" t="s">
        <v>85</v>
      </c>
      <c r="C32" s="200" t="s">
        <v>27</v>
      </c>
      <c r="D32" s="200" t="s">
        <v>86</v>
      </c>
      <c r="E32" s="200">
        <v>6450</v>
      </c>
      <c r="F32" s="200" t="s">
        <v>87</v>
      </c>
      <c r="G32" s="206">
        <f>'2.村级实工图定稿)'!G120</f>
        <v>675</v>
      </c>
      <c r="H32" s="206">
        <f>'2.村级实工图定稿)'!L120</f>
        <v>225</v>
      </c>
      <c r="I32" s="206">
        <f>'2.村级实工图定稿)'!Q120</f>
        <v>225</v>
      </c>
      <c r="J32" s="206">
        <f>'2.村级实工图定稿)'!V120</f>
        <v>225</v>
      </c>
      <c r="K32" s="202" t="s">
        <v>24</v>
      </c>
      <c r="L32" s="206"/>
      <c r="M32" s="206">
        <f>'2.村级实工图定稿)'!AC120</f>
        <v>6450</v>
      </c>
      <c r="N32" s="225" t="s">
        <v>88</v>
      </c>
      <c r="O32" s="224"/>
      <c r="Q32" s="186"/>
      <c r="R32" s="186"/>
      <c r="S32" s="186"/>
    </row>
    <row r="33" spans="1:19" s="180" customFormat="1" ht="24.75" customHeight="1">
      <c r="A33" s="203"/>
      <c r="B33" s="207" t="s">
        <v>89</v>
      </c>
      <c r="C33" s="200" t="s">
        <v>27</v>
      </c>
      <c r="D33" s="200" t="s">
        <v>86</v>
      </c>
      <c r="E33" s="208">
        <v>1800</v>
      </c>
      <c r="F33" s="208" t="s">
        <v>90</v>
      </c>
      <c r="G33" s="206">
        <f>'2.村级实工图定稿)'!G121</f>
        <v>90</v>
      </c>
      <c r="H33" s="206">
        <f>'2.村级实工图定稿)'!L121</f>
        <v>30</v>
      </c>
      <c r="I33" s="206">
        <f>'2.村级实工图定稿)'!Q121</f>
        <v>30</v>
      </c>
      <c r="J33" s="206">
        <f>'2.村级实工图定稿)'!V121</f>
        <v>30</v>
      </c>
      <c r="K33" s="202" t="s">
        <v>24</v>
      </c>
      <c r="L33" s="206"/>
      <c r="M33" s="206">
        <f>'2.村级实工图定稿)'!AC122</f>
        <v>1800</v>
      </c>
      <c r="N33" s="225" t="s">
        <v>88</v>
      </c>
      <c r="O33" s="224"/>
      <c r="Q33" s="186"/>
      <c r="R33" s="186"/>
      <c r="S33" s="186"/>
    </row>
    <row r="34" spans="1:19" s="180" customFormat="1" ht="24.75" customHeight="1">
      <c r="A34" s="203"/>
      <c r="B34" s="210" t="s">
        <v>91</v>
      </c>
      <c r="C34" s="200" t="s">
        <v>27</v>
      </c>
      <c r="D34" s="200" t="s">
        <v>86</v>
      </c>
      <c r="E34" s="208">
        <v>3600</v>
      </c>
      <c r="F34" s="208" t="s">
        <v>92</v>
      </c>
      <c r="G34" s="206">
        <f>'2.村级实工图定稿)'!G123</f>
        <v>180</v>
      </c>
      <c r="H34" s="206">
        <f>'2.村级实工图定稿)'!L123</f>
        <v>60</v>
      </c>
      <c r="I34" s="206">
        <f>'2.村级实工图定稿)'!Q123</f>
        <v>60</v>
      </c>
      <c r="J34" s="206">
        <f>'2.村级实工图定稿)'!V123</f>
        <v>60</v>
      </c>
      <c r="K34" s="202" t="s">
        <v>24</v>
      </c>
      <c r="L34" s="206"/>
      <c r="M34" s="206">
        <f>'2.村级实工图定稿)'!AC123</f>
        <v>3600</v>
      </c>
      <c r="N34" s="225" t="s">
        <v>88</v>
      </c>
      <c r="O34" s="230"/>
      <c r="Q34" s="186"/>
      <c r="R34" s="186"/>
      <c r="S34" s="186"/>
    </row>
    <row r="35" spans="1:19" s="180" customFormat="1" ht="24.75" customHeight="1">
      <c r="A35" s="203"/>
      <c r="B35" s="210" t="s">
        <v>93</v>
      </c>
      <c r="C35" s="200" t="s">
        <v>27</v>
      </c>
      <c r="D35" s="200" t="s">
        <v>86</v>
      </c>
      <c r="E35" s="208">
        <v>900</v>
      </c>
      <c r="F35" s="208" t="s">
        <v>94</v>
      </c>
      <c r="G35" s="206">
        <f>'2.村级实工图定稿)'!G125</f>
        <v>45</v>
      </c>
      <c r="H35" s="206">
        <f>'2.村级实工图定稿)'!L126</f>
        <v>15</v>
      </c>
      <c r="I35" s="206">
        <f>'2.村级实工图定稿)'!Q125</f>
        <v>15</v>
      </c>
      <c r="J35" s="206">
        <f>'2.村级实工图定稿)'!V125</f>
        <v>15</v>
      </c>
      <c r="K35" s="202" t="s">
        <v>24</v>
      </c>
      <c r="L35" s="206"/>
      <c r="M35" s="206">
        <f>'2.村级实工图定稿)'!AC125</f>
        <v>900</v>
      </c>
      <c r="N35" s="225" t="s">
        <v>88</v>
      </c>
      <c r="O35" s="230"/>
      <c r="Q35" s="186"/>
      <c r="R35" s="186"/>
      <c r="S35" s="186"/>
    </row>
    <row r="36" spans="1:19" s="180" customFormat="1" ht="24.75" customHeight="1">
      <c r="A36" s="203"/>
      <c r="B36" s="207" t="s">
        <v>95</v>
      </c>
      <c r="C36" s="200" t="s">
        <v>27</v>
      </c>
      <c r="D36" s="200" t="s">
        <v>96</v>
      </c>
      <c r="E36" s="208">
        <v>150</v>
      </c>
      <c r="F36" s="208" t="s">
        <v>97</v>
      </c>
      <c r="G36" s="206">
        <f>'2.村级实工图定稿)'!G127</f>
        <v>360</v>
      </c>
      <c r="H36" s="206">
        <f>'2.村级实工图定稿)'!L128</f>
        <v>120</v>
      </c>
      <c r="I36" s="206">
        <f>'2.村级实工图定稿)'!Q128</f>
        <v>120</v>
      </c>
      <c r="J36" s="206">
        <f>'2.村级实工图定稿)'!V128</f>
        <v>120</v>
      </c>
      <c r="K36" s="202" t="s">
        <v>24</v>
      </c>
      <c r="L36" s="206"/>
      <c r="M36" s="206">
        <f>'2.村级实工图定稿)'!AC127</f>
        <v>150</v>
      </c>
      <c r="N36" s="225" t="s">
        <v>88</v>
      </c>
      <c r="O36" s="230"/>
      <c r="Q36" s="186"/>
      <c r="R36" s="186"/>
      <c r="S36" s="186"/>
    </row>
    <row r="37" spans="1:19" s="181" customFormat="1" ht="24.75" customHeight="1">
      <c r="A37" s="203"/>
      <c r="B37" s="209" t="s">
        <v>98</v>
      </c>
      <c r="C37" s="200" t="s">
        <v>27</v>
      </c>
      <c r="D37" s="200" t="s">
        <v>28</v>
      </c>
      <c r="E37" s="201"/>
      <c r="F37" s="205"/>
      <c r="G37" s="206">
        <f aca="true" t="shared" si="5" ref="G37:J37">G38+G39</f>
        <v>0</v>
      </c>
      <c r="H37" s="206">
        <f t="shared" si="5"/>
        <v>0</v>
      </c>
      <c r="I37" s="206">
        <f t="shared" si="5"/>
        <v>0</v>
      </c>
      <c r="J37" s="206">
        <f t="shared" si="5"/>
        <v>0</v>
      </c>
      <c r="K37" s="200" t="s">
        <v>23</v>
      </c>
      <c r="L37" s="206">
        <f>L38+L39</f>
        <v>0</v>
      </c>
      <c r="M37" s="206">
        <f>M38+M39</f>
        <v>0</v>
      </c>
      <c r="N37" s="201" t="s">
        <v>23</v>
      </c>
      <c r="O37" s="228"/>
      <c r="P37" s="180"/>
      <c r="Q37" s="186"/>
      <c r="R37" s="232"/>
      <c r="S37" s="232"/>
    </row>
    <row r="38" spans="1:19" s="180" customFormat="1" ht="24.75" customHeight="1">
      <c r="A38" s="203"/>
      <c r="B38" s="210" t="s">
        <v>99</v>
      </c>
      <c r="C38" s="200" t="s">
        <v>27</v>
      </c>
      <c r="D38" s="200" t="s">
        <v>28</v>
      </c>
      <c r="E38" s="200"/>
      <c r="F38" s="208"/>
      <c r="G38" s="206">
        <v>0</v>
      </c>
      <c r="H38" s="206">
        <v>0</v>
      </c>
      <c r="I38" s="206">
        <v>0</v>
      </c>
      <c r="J38" s="206">
        <v>0</v>
      </c>
      <c r="K38" s="202"/>
      <c r="L38" s="206">
        <v>0</v>
      </c>
      <c r="M38" s="206">
        <v>0</v>
      </c>
      <c r="N38" s="225"/>
      <c r="O38" s="224"/>
      <c r="Q38" s="186"/>
      <c r="R38" s="186"/>
      <c r="S38" s="186"/>
    </row>
    <row r="39" spans="1:19" s="180" customFormat="1" ht="24.75" customHeight="1">
      <c r="A39" s="203"/>
      <c r="B39" s="210" t="s">
        <v>100</v>
      </c>
      <c r="C39" s="200" t="s">
        <v>27</v>
      </c>
      <c r="D39" s="200" t="s">
        <v>28</v>
      </c>
      <c r="E39" s="200"/>
      <c r="F39" s="208"/>
      <c r="G39" s="206">
        <v>0</v>
      </c>
      <c r="H39" s="206">
        <v>0</v>
      </c>
      <c r="I39" s="206">
        <v>0</v>
      </c>
      <c r="J39" s="206">
        <v>0</v>
      </c>
      <c r="K39" s="202"/>
      <c r="L39" s="206">
        <v>0</v>
      </c>
      <c r="M39" s="206">
        <v>0</v>
      </c>
      <c r="N39" s="225"/>
      <c r="O39" s="224"/>
      <c r="Q39" s="186"/>
      <c r="R39" s="186"/>
      <c r="S39" s="186"/>
    </row>
    <row r="40" spans="1:19" s="180" customFormat="1" ht="60" customHeight="1">
      <c r="A40" s="203"/>
      <c r="B40" s="209" t="s">
        <v>101</v>
      </c>
      <c r="C40" s="201" t="s">
        <v>23</v>
      </c>
      <c r="D40" s="201" t="s">
        <v>23</v>
      </c>
      <c r="E40" s="201" t="s">
        <v>23</v>
      </c>
      <c r="F40" s="201" t="s">
        <v>102</v>
      </c>
      <c r="G40" s="206">
        <f aca="true" t="shared" si="6" ref="G40:J40">G41+G42+G43+G44+G45+G46</f>
        <v>601.08</v>
      </c>
      <c r="H40" s="206">
        <f t="shared" si="6"/>
        <v>200.36</v>
      </c>
      <c r="I40" s="206">
        <f t="shared" si="6"/>
        <v>200.36</v>
      </c>
      <c r="J40" s="206">
        <f t="shared" si="6"/>
        <v>200.36</v>
      </c>
      <c r="K40" s="200" t="s">
        <v>23</v>
      </c>
      <c r="L40" s="206"/>
      <c r="M40" s="206"/>
      <c r="N40" s="201" t="s">
        <v>23</v>
      </c>
      <c r="O40" s="224"/>
      <c r="Q40" s="186"/>
      <c r="R40" s="186"/>
      <c r="S40" s="186"/>
    </row>
    <row r="41" spans="1:19" s="180" customFormat="1" ht="24.75" customHeight="1">
      <c r="A41" s="203"/>
      <c r="B41" s="210" t="s">
        <v>103</v>
      </c>
      <c r="C41" s="200" t="s">
        <v>27</v>
      </c>
      <c r="D41" s="200" t="s">
        <v>30</v>
      </c>
      <c r="E41" s="200"/>
      <c r="F41" s="208"/>
      <c r="G41" s="206">
        <f>'2.村级实工图定稿)'!G133</f>
        <v>0</v>
      </c>
      <c r="H41" s="206">
        <f>'2.村级实工图定稿)'!L133</f>
        <v>0</v>
      </c>
      <c r="I41" s="206">
        <f>'2.村级实工图定稿)'!Q133</f>
        <v>0</v>
      </c>
      <c r="J41" s="206">
        <f>'2.村级实工图定稿)'!V133</f>
        <v>0</v>
      </c>
      <c r="K41" s="202" t="s">
        <v>31</v>
      </c>
      <c r="L41" s="206"/>
      <c r="M41" s="206"/>
      <c r="N41" s="225"/>
      <c r="O41" s="224"/>
      <c r="Q41" s="186"/>
      <c r="R41" s="186"/>
      <c r="S41" s="186"/>
    </row>
    <row r="42" spans="1:19" s="180" customFormat="1" ht="24.75" customHeight="1">
      <c r="A42" s="203"/>
      <c r="B42" s="210" t="s">
        <v>104</v>
      </c>
      <c r="C42" s="200" t="s">
        <v>27</v>
      </c>
      <c r="D42" s="200" t="s">
        <v>30</v>
      </c>
      <c r="E42" s="200"/>
      <c r="F42" s="208"/>
      <c r="G42" s="206">
        <f>'2.村级实工图定稿)'!G134</f>
        <v>0</v>
      </c>
      <c r="H42" s="206">
        <f>'2.村级实工图定稿)'!L134</f>
        <v>0</v>
      </c>
      <c r="I42" s="206">
        <f>'2.村级实工图定稿)'!Q134</f>
        <v>0</v>
      </c>
      <c r="J42" s="206">
        <f>'2.村级实工图定稿)'!V134</f>
        <v>0</v>
      </c>
      <c r="K42" s="202" t="s">
        <v>31</v>
      </c>
      <c r="L42" s="206"/>
      <c r="M42" s="206"/>
      <c r="N42" s="225"/>
      <c r="O42" s="224"/>
      <c r="Q42" s="186"/>
      <c r="R42" s="186"/>
      <c r="S42" s="186"/>
    </row>
    <row r="43" spans="1:19" s="180" customFormat="1" ht="24.75" customHeight="1">
      <c r="A43" s="203"/>
      <c r="B43" s="210" t="s">
        <v>105</v>
      </c>
      <c r="C43" s="200" t="s">
        <v>27</v>
      </c>
      <c r="D43" s="200" t="s">
        <v>96</v>
      </c>
      <c r="E43" s="200"/>
      <c r="F43" s="208"/>
      <c r="G43" s="206">
        <f>'2.村级实工图定稿)'!G135</f>
        <v>0</v>
      </c>
      <c r="H43" s="206">
        <f>'2.村级实工图定稿)'!L135</f>
        <v>0</v>
      </c>
      <c r="I43" s="206">
        <f>'2.村级实工图定稿)'!Q135</f>
        <v>0</v>
      </c>
      <c r="J43" s="206">
        <f>'2.村级实工图定稿)'!V135</f>
        <v>0</v>
      </c>
      <c r="K43" s="202" t="s">
        <v>31</v>
      </c>
      <c r="L43" s="206"/>
      <c r="M43" s="206"/>
      <c r="N43" s="225"/>
      <c r="O43" s="224"/>
      <c r="Q43" s="186"/>
      <c r="R43" s="186"/>
      <c r="S43" s="186"/>
    </row>
    <row r="44" spans="1:19" s="180" customFormat="1" ht="24.75" customHeight="1">
      <c r="A44" s="203"/>
      <c r="B44" s="210" t="s">
        <v>106</v>
      </c>
      <c r="C44" s="200" t="s">
        <v>27</v>
      </c>
      <c r="D44" s="200" t="s">
        <v>96</v>
      </c>
      <c r="E44" s="200"/>
      <c r="F44" s="208"/>
      <c r="G44" s="206">
        <f>'2.村级实工图定稿)'!G136</f>
        <v>0</v>
      </c>
      <c r="H44" s="206">
        <f>'2.村级实工图定稿)'!L136</f>
        <v>0</v>
      </c>
      <c r="I44" s="206">
        <f>'2.村级实工图定稿)'!Q136</f>
        <v>0</v>
      </c>
      <c r="J44" s="206">
        <f>'2.村级实工图定稿)'!V136</f>
        <v>0</v>
      </c>
      <c r="K44" s="202" t="s">
        <v>31</v>
      </c>
      <c r="L44" s="206"/>
      <c r="M44" s="206"/>
      <c r="N44" s="225"/>
      <c r="O44" s="224"/>
      <c r="Q44" s="186"/>
      <c r="R44" s="186"/>
      <c r="S44" s="186"/>
    </row>
    <row r="45" spans="1:19" s="180" customFormat="1" ht="24.75" customHeight="1">
      <c r="A45" s="203"/>
      <c r="B45" s="210" t="s">
        <v>107</v>
      </c>
      <c r="C45" s="200" t="s">
        <v>27</v>
      </c>
      <c r="D45" s="200" t="s">
        <v>96</v>
      </c>
      <c r="E45" s="200"/>
      <c r="F45" s="208"/>
      <c r="G45" s="206">
        <f>'2.村级实工图定稿)'!G137</f>
        <v>0</v>
      </c>
      <c r="H45" s="206">
        <f>'2.村级实工图定稿)'!L137</f>
        <v>0</v>
      </c>
      <c r="I45" s="206">
        <f>'2.村级实工图定稿)'!Q137</f>
        <v>0</v>
      </c>
      <c r="J45" s="206">
        <f>'2.村级实工图定稿)'!V137</f>
        <v>0</v>
      </c>
      <c r="K45" s="202" t="s">
        <v>31</v>
      </c>
      <c r="L45" s="206"/>
      <c r="M45" s="206"/>
      <c r="N45" s="225"/>
      <c r="O45" s="224"/>
      <c r="Q45" s="186"/>
      <c r="R45" s="186"/>
      <c r="S45" s="186"/>
    </row>
    <row r="46" spans="1:19" s="180" customFormat="1" ht="48" customHeight="1">
      <c r="A46" s="203"/>
      <c r="B46" s="210" t="s">
        <v>108</v>
      </c>
      <c r="C46" s="200" t="s">
        <v>27</v>
      </c>
      <c r="D46" s="200" t="s">
        <v>96</v>
      </c>
      <c r="E46" s="200">
        <v>1463</v>
      </c>
      <c r="F46" s="208" t="s">
        <v>109</v>
      </c>
      <c r="G46" s="206">
        <f>G47+G48+G49+G50</f>
        <v>601.08</v>
      </c>
      <c r="H46" s="206">
        <f>'[1]6.村级实工图'!H107</f>
        <v>200.36</v>
      </c>
      <c r="I46" s="206">
        <f>'[1]6.村级实工图'!I113</f>
        <v>200.36</v>
      </c>
      <c r="J46" s="206">
        <f>'[1]6.村级实工图'!J113</f>
        <v>200.36</v>
      </c>
      <c r="K46" s="202" t="s">
        <v>24</v>
      </c>
      <c r="L46" s="206"/>
      <c r="M46" s="200">
        <v>1463</v>
      </c>
      <c r="N46" s="201" t="s">
        <v>23</v>
      </c>
      <c r="O46" s="224"/>
      <c r="Q46" s="186"/>
      <c r="R46" s="186"/>
      <c r="S46" s="186"/>
    </row>
    <row r="47" spans="1:19" s="180" customFormat="1" ht="33.75" customHeight="1">
      <c r="A47" s="203"/>
      <c r="B47" s="210" t="s">
        <v>110</v>
      </c>
      <c r="C47" s="200" t="s">
        <v>27</v>
      </c>
      <c r="D47" s="200" t="s">
        <v>96</v>
      </c>
      <c r="E47" s="200">
        <v>411</v>
      </c>
      <c r="F47" s="215" t="s">
        <v>111</v>
      </c>
      <c r="G47" s="206">
        <f aca="true" t="shared" si="7" ref="G47:G53">SUM(H47:J47)</f>
        <v>43.155</v>
      </c>
      <c r="H47" s="206">
        <f>'2.村级实工图定稿)'!L139</f>
        <v>14.385</v>
      </c>
      <c r="I47" s="206">
        <f>'2.村级实工图定稿)'!Q139</f>
        <v>14.385</v>
      </c>
      <c r="J47" s="206">
        <f>'2.村级实工图定稿)'!V139</f>
        <v>14.385</v>
      </c>
      <c r="K47" s="202" t="s">
        <v>24</v>
      </c>
      <c r="L47" s="206"/>
      <c r="M47" s="206">
        <f>'2.村级实工图定稿)'!AC140</f>
        <v>411</v>
      </c>
      <c r="N47" s="225" t="s">
        <v>112</v>
      </c>
      <c r="O47" s="224"/>
      <c r="Q47" s="186"/>
      <c r="R47" s="186"/>
      <c r="S47" s="186"/>
    </row>
    <row r="48" spans="1:19" s="180" customFormat="1" ht="33" customHeight="1">
      <c r="A48" s="203"/>
      <c r="B48" s="210" t="s">
        <v>113</v>
      </c>
      <c r="C48" s="200" t="s">
        <v>27</v>
      </c>
      <c r="D48" s="200" t="s">
        <v>96</v>
      </c>
      <c r="E48" s="200">
        <v>623</v>
      </c>
      <c r="F48" s="215" t="s">
        <v>114</v>
      </c>
      <c r="G48" s="206">
        <f t="shared" si="7"/>
        <v>155.925</v>
      </c>
      <c r="H48" s="206">
        <f>'2.村级实工图定稿)'!L141</f>
        <v>51.975</v>
      </c>
      <c r="I48" s="206">
        <f>'2.村级实工图定稿)'!Q141</f>
        <v>51.975</v>
      </c>
      <c r="J48" s="206">
        <f>'2.村级实工图定稿)'!V141</f>
        <v>51.975</v>
      </c>
      <c r="K48" s="202" t="s">
        <v>24</v>
      </c>
      <c r="L48" s="206"/>
      <c r="M48" s="206">
        <f>'2.村级实工图定稿)'!AC141</f>
        <v>632</v>
      </c>
      <c r="N48" s="225" t="s">
        <v>112</v>
      </c>
      <c r="O48" s="224"/>
      <c r="Q48" s="186"/>
      <c r="R48" s="186"/>
      <c r="S48" s="186"/>
    </row>
    <row r="49" spans="1:19" s="180" customFormat="1" ht="24.75" customHeight="1">
      <c r="A49" s="203"/>
      <c r="B49" s="210" t="s">
        <v>115</v>
      </c>
      <c r="C49" s="200" t="s">
        <v>27</v>
      </c>
      <c r="D49" s="200" t="s">
        <v>96</v>
      </c>
      <c r="E49" s="200">
        <v>340</v>
      </c>
      <c r="F49" s="215" t="s">
        <v>116</v>
      </c>
      <c r="G49" s="206">
        <f t="shared" si="7"/>
        <v>306</v>
      </c>
      <c r="H49" s="206">
        <f>'2.村级实工图定稿)'!L144</f>
        <v>102</v>
      </c>
      <c r="I49" s="206">
        <f>'2.村级实工图定稿)'!Q144</f>
        <v>102</v>
      </c>
      <c r="J49" s="206">
        <f>'2.村级实工图定稿)'!V144</f>
        <v>102</v>
      </c>
      <c r="K49" s="202" t="s">
        <v>24</v>
      </c>
      <c r="L49" s="206"/>
      <c r="M49" s="206">
        <f>'2.村级实工图定稿)'!AC144</f>
        <v>340</v>
      </c>
      <c r="N49" s="225" t="s">
        <v>112</v>
      </c>
      <c r="O49" s="224"/>
      <c r="Q49" s="186"/>
      <c r="R49" s="186"/>
      <c r="S49" s="186"/>
    </row>
    <row r="50" spans="1:19" s="180" customFormat="1" ht="24.75" customHeight="1">
      <c r="A50" s="203"/>
      <c r="B50" s="210" t="s">
        <v>117</v>
      </c>
      <c r="C50" s="200" t="s">
        <v>27</v>
      </c>
      <c r="D50" s="200" t="s">
        <v>96</v>
      </c>
      <c r="E50" s="200">
        <v>80</v>
      </c>
      <c r="F50" s="215" t="s">
        <v>118</v>
      </c>
      <c r="G50" s="206">
        <f t="shared" si="7"/>
        <v>96</v>
      </c>
      <c r="H50" s="206">
        <f>'2.村级实工图定稿)'!L146</f>
        <v>32</v>
      </c>
      <c r="I50" s="206">
        <f>'2.村级实工图定稿)'!Q146</f>
        <v>32</v>
      </c>
      <c r="J50" s="206">
        <f>'2.村级实工图定稿)'!V146</f>
        <v>32</v>
      </c>
      <c r="K50" s="202" t="s">
        <v>24</v>
      </c>
      <c r="L50" s="206"/>
      <c r="M50" s="206">
        <f>'2.村级实工图定稿)'!AC146</f>
        <v>80</v>
      </c>
      <c r="N50" s="225" t="s">
        <v>112</v>
      </c>
      <c r="O50" s="224"/>
      <c r="Q50" s="186"/>
      <c r="R50" s="186"/>
      <c r="S50" s="186"/>
    </row>
    <row r="51" spans="1:19" s="180" customFormat="1" ht="46.5" customHeight="1">
      <c r="A51" s="203"/>
      <c r="B51" s="209" t="s">
        <v>119</v>
      </c>
      <c r="C51" s="201" t="s">
        <v>23</v>
      </c>
      <c r="D51" s="201" t="s">
        <v>23</v>
      </c>
      <c r="E51" s="201"/>
      <c r="F51" s="205" t="s">
        <v>120</v>
      </c>
      <c r="G51" s="206">
        <f t="shared" si="7"/>
        <v>276.32000000000005</v>
      </c>
      <c r="H51" s="206">
        <f>'2.村级实工图定稿)'!L148</f>
        <v>203.32000000000002</v>
      </c>
      <c r="I51" s="206">
        <f>'2.村级实工图定稿)'!Q148</f>
        <v>32</v>
      </c>
      <c r="J51" s="206">
        <f>'2.村级实工图定稿)'!V148</f>
        <v>41</v>
      </c>
      <c r="K51" s="200" t="s">
        <v>23</v>
      </c>
      <c r="L51" s="205"/>
      <c r="M51" s="205"/>
      <c r="N51" s="206"/>
      <c r="O51" s="224"/>
      <c r="Q51" s="186"/>
      <c r="R51" s="186"/>
      <c r="S51" s="186"/>
    </row>
    <row r="52" spans="1:19" s="180" customFormat="1" ht="33" customHeight="1">
      <c r="A52" s="203"/>
      <c r="B52" s="210" t="s">
        <v>121</v>
      </c>
      <c r="C52" s="200" t="s">
        <v>27</v>
      </c>
      <c r="D52" s="200" t="s">
        <v>55</v>
      </c>
      <c r="E52" s="200">
        <v>8</v>
      </c>
      <c r="F52" s="216" t="s">
        <v>122</v>
      </c>
      <c r="G52" s="206">
        <f>'2.村级实工图定稿)'!G149</f>
        <v>180.32000000000002</v>
      </c>
      <c r="H52" s="206">
        <f>'2.村级实工图定稿)'!L149</f>
        <v>180.32000000000002</v>
      </c>
      <c r="I52" s="206">
        <f>'2.村级实工图定稿)'!Q149</f>
        <v>0</v>
      </c>
      <c r="J52" s="206">
        <f>'2.村级实工图定稿)'!V149</f>
        <v>0</v>
      </c>
      <c r="K52" s="202" t="s">
        <v>31</v>
      </c>
      <c r="L52" s="205">
        <f>'2.村级实工图定稿)'!AB149</f>
        <v>866</v>
      </c>
      <c r="M52" s="205">
        <f>'2.村级实工图定稿)'!AC149</f>
        <v>3137</v>
      </c>
      <c r="N52" s="225" t="s">
        <v>123</v>
      </c>
      <c r="O52" s="224"/>
      <c r="Q52" s="186"/>
      <c r="R52" s="186"/>
      <c r="S52" s="186"/>
    </row>
    <row r="53" spans="1:19" s="180" customFormat="1" ht="24.75" customHeight="1">
      <c r="A53" s="203"/>
      <c r="B53" s="210" t="s">
        <v>124</v>
      </c>
      <c r="C53" s="200" t="s">
        <v>27</v>
      </c>
      <c r="D53" s="200" t="s">
        <v>125</v>
      </c>
      <c r="E53" s="200">
        <v>1</v>
      </c>
      <c r="F53" s="208"/>
      <c r="G53" s="206">
        <f t="shared" si="7"/>
        <v>0</v>
      </c>
      <c r="H53" s="206">
        <f>'2.村级实工图定稿)'!L158</f>
        <v>0</v>
      </c>
      <c r="I53" s="206">
        <f>'2.村级实工图定稿)'!Q158</f>
        <v>0</v>
      </c>
      <c r="J53" s="206">
        <f>'2.村级实工图定稿)'!V158</f>
        <v>0</v>
      </c>
      <c r="K53" s="202" t="s">
        <v>31</v>
      </c>
      <c r="L53" s="205"/>
      <c r="M53" s="205"/>
      <c r="N53" s="202" t="str">
        <f>'[1]6.村级实工图'!N133</f>
        <v>卫计</v>
      </c>
      <c r="O53" s="224"/>
      <c r="Q53" s="186"/>
      <c r="R53" s="186"/>
      <c r="S53" s="186"/>
    </row>
    <row r="54" spans="1:19" s="180" customFormat="1" ht="24.75" customHeight="1">
      <c r="A54" s="203"/>
      <c r="B54" s="210" t="s">
        <v>126</v>
      </c>
      <c r="C54" s="200" t="s">
        <v>27</v>
      </c>
      <c r="D54" s="200" t="s">
        <v>55</v>
      </c>
      <c r="E54" s="200"/>
      <c r="F54" s="217" t="s">
        <v>127</v>
      </c>
      <c r="G54" s="206">
        <f>H54+I54+J54</f>
        <v>0</v>
      </c>
      <c r="H54" s="206">
        <f>'2.村级实工图定稿)'!L159</f>
        <v>0</v>
      </c>
      <c r="I54" s="206">
        <f>'2.村级实工图定稿)'!Q159</f>
        <v>0</v>
      </c>
      <c r="J54" s="206">
        <f>'2.村级实工图定稿)'!V159</f>
        <v>0</v>
      </c>
      <c r="K54" s="202" t="s">
        <v>31</v>
      </c>
      <c r="L54" s="206">
        <f>'[1]6.村级实工图'!L135</f>
        <v>0</v>
      </c>
      <c r="M54" s="206">
        <f>'[1]6.村级实工图'!M135</f>
        <v>0</v>
      </c>
      <c r="N54" s="225" t="s">
        <v>123</v>
      </c>
      <c r="O54" s="224"/>
      <c r="Q54" s="186"/>
      <c r="R54" s="186"/>
      <c r="S54" s="186"/>
    </row>
    <row r="55" spans="1:19" s="180" customFormat="1" ht="24.75" customHeight="1">
      <c r="A55" s="203"/>
      <c r="B55" s="210" t="s">
        <v>128</v>
      </c>
      <c r="C55" s="200" t="s">
        <v>27</v>
      </c>
      <c r="D55" s="200" t="s">
        <v>86</v>
      </c>
      <c r="E55" s="208">
        <v>600</v>
      </c>
      <c r="F55" s="208" t="s">
        <v>129</v>
      </c>
      <c r="G55" s="206">
        <f>SUM(H55:J55)</f>
        <v>60</v>
      </c>
      <c r="H55" s="206">
        <f>'2.村级实工图定稿)'!L160</f>
        <v>15</v>
      </c>
      <c r="I55" s="206">
        <f>'2.村级实工图定稿)'!Q160</f>
        <v>20</v>
      </c>
      <c r="J55" s="206">
        <f>'2.村级实工图定稿)'!V160</f>
        <v>25</v>
      </c>
      <c r="K55" s="202" t="s">
        <v>31</v>
      </c>
      <c r="L55" s="205">
        <f>'2.村级实工图定稿)'!AB160</f>
        <v>6842</v>
      </c>
      <c r="M55" s="205">
        <f>'2.村级实工图定稿)'!AC160</f>
        <v>24922</v>
      </c>
      <c r="N55" s="225" t="s">
        <v>123</v>
      </c>
      <c r="O55" s="224"/>
      <c r="Q55" s="186"/>
      <c r="R55" s="186"/>
      <c r="S55" s="186"/>
    </row>
    <row r="56" spans="1:19" s="180" customFormat="1" ht="82.5" customHeight="1">
      <c r="A56" s="203"/>
      <c r="B56" s="210" t="s">
        <v>130</v>
      </c>
      <c r="C56" s="200" t="s">
        <v>27</v>
      </c>
      <c r="D56" s="200" t="s">
        <v>86</v>
      </c>
      <c r="E56" s="200">
        <v>9360</v>
      </c>
      <c r="F56" s="215" t="s">
        <v>131</v>
      </c>
      <c r="G56" s="206">
        <f>SUM(H56:J56)</f>
        <v>36</v>
      </c>
      <c r="H56" s="206">
        <f>'2.村级实工图定稿)'!L162</f>
        <v>8</v>
      </c>
      <c r="I56" s="206">
        <f>'2.村级实工图定稿)'!Q162</f>
        <v>12</v>
      </c>
      <c r="J56" s="206">
        <f>'2.村级实工图定稿)'!V162</f>
        <v>16</v>
      </c>
      <c r="K56" s="200" t="s">
        <v>23</v>
      </c>
      <c r="L56" s="205">
        <f>'2.村级实工图定稿)'!AB162</f>
        <v>1162</v>
      </c>
      <c r="M56" s="205">
        <f>'2.村级实工图定稿)'!AC162</f>
        <v>2735</v>
      </c>
      <c r="N56" s="201" t="s">
        <v>23</v>
      </c>
      <c r="O56" s="224"/>
      <c r="Q56" s="186"/>
      <c r="R56" s="186"/>
      <c r="S56" s="186"/>
    </row>
    <row r="57" spans="1:19" s="181" customFormat="1" ht="108" customHeight="1">
      <c r="A57" s="203"/>
      <c r="B57" s="209" t="s">
        <v>132</v>
      </c>
      <c r="C57" s="201" t="s">
        <v>23</v>
      </c>
      <c r="D57" s="201" t="s">
        <v>23</v>
      </c>
      <c r="E57" s="205"/>
      <c r="F57" s="218" t="s">
        <v>133</v>
      </c>
      <c r="G57" s="206">
        <f aca="true" t="shared" si="8" ref="G57:J57">G58+G61+G65</f>
        <v>6510.675</v>
      </c>
      <c r="H57" s="206">
        <f t="shared" si="8"/>
        <v>2111.78</v>
      </c>
      <c r="I57" s="206">
        <f t="shared" si="8"/>
        <v>2525.205</v>
      </c>
      <c r="J57" s="206">
        <f t="shared" si="8"/>
        <v>1873.69</v>
      </c>
      <c r="K57" s="206"/>
      <c r="L57" s="206">
        <f>'2.村级实工图定稿)'!AB169</f>
        <v>21</v>
      </c>
      <c r="M57" s="206">
        <f>'2.村级实工图定稿)'!AC169</f>
        <v>84</v>
      </c>
      <c r="N57" s="202" t="s">
        <v>134</v>
      </c>
      <c r="O57" s="228"/>
      <c r="P57" s="180"/>
      <c r="Q57" s="186"/>
      <c r="R57" s="232"/>
      <c r="S57" s="232"/>
    </row>
    <row r="58" spans="1:19" s="180" customFormat="1" ht="60" customHeight="1">
      <c r="A58" s="203"/>
      <c r="B58" s="210" t="s">
        <v>135</v>
      </c>
      <c r="C58" s="200" t="s">
        <v>23</v>
      </c>
      <c r="D58" s="200" t="s">
        <v>23</v>
      </c>
      <c r="E58" s="208"/>
      <c r="F58" s="215" t="s">
        <v>136</v>
      </c>
      <c r="G58" s="206">
        <f aca="true" t="shared" si="9" ref="G58:J58">SUM(G59,G60)</f>
        <v>2708.4500000000003</v>
      </c>
      <c r="H58" s="206">
        <f t="shared" si="9"/>
        <v>1161.65</v>
      </c>
      <c r="I58" s="206">
        <f t="shared" si="9"/>
        <v>773.4</v>
      </c>
      <c r="J58" s="206">
        <f t="shared" si="9"/>
        <v>773.4</v>
      </c>
      <c r="K58" s="202" t="s">
        <v>24</v>
      </c>
      <c r="L58" s="206">
        <f>'2.村级实工图定稿)'!AB170</f>
        <v>21</v>
      </c>
      <c r="M58" s="206">
        <f>'2.村级实工图定稿)'!AC170</f>
        <v>84</v>
      </c>
      <c r="N58" s="201" t="s">
        <v>23</v>
      </c>
      <c r="O58" s="224"/>
      <c r="Q58" s="186"/>
      <c r="R58" s="186"/>
      <c r="S58" s="186"/>
    </row>
    <row r="59" spans="1:19" s="180" customFormat="1" ht="51" customHeight="1">
      <c r="A59" s="203"/>
      <c r="B59" s="207" t="s">
        <v>137</v>
      </c>
      <c r="C59" s="200" t="s">
        <v>27</v>
      </c>
      <c r="D59" s="200" t="s">
        <v>36</v>
      </c>
      <c r="E59" s="200">
        <v>67.81</v>
      </c>
      <c r="F59" s="215" t="s">
        <v>138</v>
      </c>
      <c r="G59" s="206">
        <f>'2.村级实工图定稿)'!G171</f>
        <v>2408.4500000000003</v>
      </c>
      <c r="H59" s="206">
        <f>'2.村级实工图定稿)'!L171</f>
        <v>1061.65</v>
      </c>
      <c r="I59" s="206">
        <f>'2.村级实工图定稿)'!Q171</f>
        <v>673.4</v>
      </c>
      <c r="J59" s="206">
        <f>'2.村级实工图定稿)'!V171</f>
        <v>673.4</v>
      </c>
      <c r="K59" s="202" t="s">
        <v>24</v>
      </c>
      <c r="L59" s="206">
        <f>'2.村级实工图定稿)'!AB171</f>
        <v>21</v>
      </c>
      <c r="M59" s="206">
        <f>'2.村级实工图定稿)'!AC171</f>
        <v>84</v>
      </c>
      <c r="N59" s="225" t="s">
        <v>134</v>
      </c>
      <c r="O59" s="224"/>
      <c r="Q59" s="186"/>
      <c r="R59" s="186"/>
      <c r="S59" s="186"/>
    </row>
    <row r="60" spans="1:19" s="180" customFormat="1" ht="45" customHeight="1">
      <c r="A60" s="203"/>
      <c r="B60" s="210" t="s">
        <v>139</v>
      </c>
      <c r="C60" s="200" t="s">
        <v>27</v>
      </c>
      <c r="D60" s="200" t="s">
        <v>30</v>
      </c>
      <c r="E60" s="200">
        <v>3</v>
      </c>
      <c r="F60" s="215" t="s">
        <v>140</v>
      </c>
      <c r="G60" s="206">
        <f>'2.村级实工图定稿)'!G175</f>
        <v>300</v>
      </c>
      <c r="H60" s="206">
        <f>'2.村级实工图定稿)'!L175</f>
        <v>100</v>
      </c>
      <c r="I60" s="206">
        <f>'2.村级实工图定稿)'!Q175</f>
        <v>100</v>
      </c>
      <c r="J60" s="206">
        <f>'2.村级实工图定稿)'!V175</f>
        <v>100</v>
      </c>
      <c r="K60" s="202" t="s">
        <v>31</v>
      </c>
      <c r="L60" s="206">
        <f>'[1]6.村级实工图'!L151</f>
        <v>0</v>
      </c>
      <c r="M60" s="206">
        <f>'[1]6.村级实工图'!M151</f>
        <v>0</v>
      </c>
      <c r="N60" s="225" t="s">
        <v>134</v>
      </c>
      <c r="O60" s="230"/>
      <c r="Q60" s="186"/>
      <c r="R60" s="186"/>
      <c r="S60" s="186"/>
    </row>
    <row r="61" spans="1:19" s="180" customFormat="1" ht="34.5" customHeight="1">
      <c r="A61" s="203"/>
      <c r="B61" s="210" t="s">
        <v>141</v>
      </c>
      <c r="C61" s="200" t="s">
        <v>23</v>
      </c>
      <c r="D61" s="200" t="s">
        <v>23</v>
      </c>
      <c r="E61" s="219"/>
      <c r="F61" s="208" t="s">
        <v>142</v>
      </c>
      <c r="G61" s="206">
        <f>G62+G63+G64</f>
        <v>2313.3450000000003</v>
      </c>
      <c r="H61" s="206">
        <f aca="true" t="shared" si="10" ref="G61:J61">H62+H63+H64</f>
        <v>631.83</v>
      </c>
      <c r="I61" s="206">
        <f t="shared" si="10"/>
        <v>1186.515</v>
      </c>
      <c r="J61" s="206">
        <f t="shared" si="10"/>
        <v>495</v>
      </c>
      <c r="K61" s="202" t="s">
        <v>24</v>
      </c>
      <c r="L61" s="206">
        <f>'2.村级实工图定稿)'!AB177</f>
        <v>699</v>
      </c>
      <c r="M61" s="206">
        <f>'2.村级实工图定稿)'!AC177</f>
        <v>2760</v>
      </c>
      <c r="N61" s="201" t="s">
        <v>23</v>
      </c>
      <c r="O61" s="230"/>
      <c r="Q61" s="186"/>
      <c r="R61" s="186"/>
      <c r="S61" s="186"/>
    </row>
    <row r="62" spans="1:19" s="180" customFormat="1" ht="33" customHeight="1">
      <c r="A62" s="203"/>
      <c r="B62" s="207" t="s">
        <v>143</v>
      </c>
      <c r="C62" s="200" t="s">
        <v>27</v>
      </c>
      <c r="D62" s="200" t="s">
        <v>65</v>
      </c>
      <c r="E62" s="202">
        <v>1.91</v>
      </c>
      <c r="F62" s="215" t="s">
        <v>144</v>
      </c>
      <c r="G62" s="206">
        <f>'2.村级实工图定稿)'!G178</f>
        <v>2043.3450000000003</v>
      </c>
      <c r="H62" s="206">
        <f>'2.村级实工图定稿)'!L179</f>
        <v>546.83</v>
      </c>
      <c r="I62" s="206">
        <f>'2.村级实工图定稿)'!Q178</f>
        <v>1096.515</v>
      </c>
      <c r="J62" s="206">
        <f>'2.村级实工图定稿)'!V178</f>
        <v>400</v>
      </c>
      <c r="K62" s="202" t="s">
        <v>24</v>
      </c>
      <c r="L62" s="206">
        <f>'2.村级实工图定稿)'!AB178</f>
        <v>699</v>
      </c>
      <c r="M62" s="206">
        <f>'2.村级实工图定稿)'!AC178</f>
        <v>2760</v>
      </c>
      <c r="N62" s="225" t="s">
        <v>134</v>
      </c>
      <c r="O62" s="230"/>
      <c r="Q62" s="186"/>
      <c r="R62" s="186"/>
      <c r="S62" s="186"/>
    </row>
    <row r="63" spans="1:19" s="180" customFormat="1" ht="39" customHeight="1">
      <c r="A63" s="203"/>
      <c r="B63" s="210" t="s">
        <v>145</v>
      </c>
      <c r="C63" s="200" t="s">
        <v>27</v>
      </c>
      <c r="D63" s="200" t="s">
        <v>30</v>
      </c>
      <c r="E63" s="219" t="s">
        <v>146</v>
      </c>
      <c r="F63" s="208" t="s">
        <v>147</v>
      </c>
      <c r="G63" s="206">
        <f>'2.村级实工图定稿)'!G180</f>
        <v>270</v>
      </c>
      <c r="H63" s="206">
        <f>'2.村级实工图定稿)'!L180</f>
        <v>85</v>
      </c>
      <c r="I63" s="206">
        <f>'2.村级实工图定稿)'!Q180</f>
        <v>90</v>
      </c>
      <c r="J63" s="206">
        <f>'2.村级实工图定稿)'!V180</f>
        <v>95</v>
      </c>
      <c r="K63" s="202" t="s">
        <v>24</v>
      </c>
      <c r="L63" s="206">
        <f>'[1]6.村级实工图'!L156</f>
        <v>0</v>
      </c>
      <c r="M63" s="206">
        <f>'[1]6.村级实工图'!M156</f>
        <v>0</v>
      </c>
      <c r="N63" s="225" t="s">
        <v>134</v>
      </c>
      <c r="O63" s="230"/>
      <c r="Q63" s="186"/>
      <c r="R63" s="186"/>
      <c r="S63" s="186"/>
    </row>
    <row r="64" spans="1:19" s="180" customFormat="1" ht="24.75" customHeight="1">
      <c r="A64" s="203"/>
      <c r="B64" s="210" t="s">
        <v>148</v>
      </c>
      <c r="C64" s="200" t="s">
        <v>27</v>
      </c>
      <c r="D64" s="200" t="s">
        <v>55</v>
      </c>
      <c r="E64" s="200"/>
      <c r="F64" s="208"/>
      <c r="G64" s="206">
        <f>'[1]6.村级实工图'!G158</f>
        <v>0</v>
      </c>
      <c r="H64" s="206">
        <f>'[1]6.村级实工图'!H158</f>
        <v>0</v>
      </c>
      <c r="I64" s="206">
        <f>'[1]6.村级实工图'!I158</f>
        <v>0</v>
      </c>
      <c r="J64" s="206">
        <f>'[1]6.村级实工图'!J158</f>
        <v>0</v>
      </c>
      <c r="K64" s="202" t="s">
        <v>31</v>
      </c>
      <c r="L64" s="206">
        <f>'[1]6.村级实工图'!L158</f>
        <v>0</v>
      </c>
      <c r="M64" s="206">
        <f>'[1]6.村级实工图'!M158</f>
        <v>0</v>
      </c>
      <c r="N64" s="225" t="s">
        <v>134</v>
      </c>
      <c r="O64" s="230"/>
      <c r="Q64" s="186"/>
      <c r="R64" s="186"/>
      <c r="S64" s="186"/>
    </row>
    <row r="65" spans="1:19" s="180" customFormat="1" ht="63" customHeight="1">
      <c r="A65" s="203"/>
      <c r="B65" s="210" t="s">
        <v>149</v>
      </c>
      <c r="C65" s="200" t="s">
        <v>23</v>
      </c>
      <c r="D65" s="200" t="s">
        <v>23</v>
      </c>
      <c r="E65" s="200">
        <v>3237</v>
      </c>
      <c r="F65" s="215" t="s">
        <v>150</v>
      </c>
      <c r="G65" s="206">
        <f aca="true" t="shared" si="11" ref="G65:J65">G66+G67+G68+G69</f>
        <v>1488.8799999999999</v>
      </c>
      <c r="H65" s="206">
        <f t="shared" si="11"/>
        <v>318.3</v>
      </c>
      <c r="I65" s="206">
        <f t="shared" si="11"/>
        <v>565.29</v>
      </c>
      <c r="J65" s="206">
        <f t="shared" si="11"/>
        <v>605.29</v>
      </c>
      <c r="K65" s="202" t="s">
        <v>24</v>
      </c>
      <c r="L65" s="206"/>
      <c r="M65" s="206"/>
      <c r="N65" s="225" t="s">
        <v>134</v>
      </c>
      <c r="O65" s="230"/>
      <c r="Q65" s="186"/>
      <c r="R65" s="186"/>
      <c r="S65" s="186"/>
    </row>
    <row r="66" spans="1:19" s="180" customFormat="1" ht="34.5" customHeight="1">
      <c r="A66" s="203"/>
      <c r="B66" s="207" t="s">
        <v>151</v>
      </c>
      <c r="C66" s="200" t="s">
        <v>27</v>
      </c>
      <c r="D66" s="200" t="s">
        <v>96</v>
      </c>
      <c r="E66" s="200">
        <v>1350</v>
      </c>
      <c r="F66" s="215" t="s">
        <v>152</v>
      </c>
      <c r="G66" s="206">
        <f>'2.村级实工图定稿)'!G184</f>
        <v>422</v>
      </c>
      <c r="H66" s="206">
        <f>'2.村级实工图定稿)'!L184</f>
        <v>132</v>
      </c>
      <c r="I66" s="206">
        <f>'2.村级实工图定稿)'!Q184</f>
        <v>140</v>
      </c>
      <c r="J66" s="206">
        <f>'2.村级实工图定稿)'!V184</f>
        <v>150</v>
      </c>
      <c r="K66" s="202" t="s">
        <v>24</v>
      </c>
      <c r="L66" s="206"/>
      <c r="M66" s="206"/>
      <c r="N66" s="225" t="s">
        <v>134</v>
      </c>
      <c r="O66" s="230"/>
      <c r="Q66" s="186"/>
      <c r="R66" s="186"/>
      <c r="S66" s="186"/>
    </row>
    <row r="67" spans="1:19" s="180" customFormat="1" ht="36.75" customHeight="1">
      <c r="A67" s="203"/>
      <c r="B67" s="207" t="s">
        <v>153</v>
      </c>
      <c r="C67" s="200" t="s">
        <v>27</v>
      </c>
      <c r="D67" s="200" t="s">
        <v>96</v>
      </c>
      <c r="E67" s="200">
        <v>77</v>
      </c>
      <c r="F67" s="208" t="s">
        <v>154</v>
      </c>
      <c r="G67" s="206">
        <f>'2.村级实工图定稿)'!G186</f>
        <v>614.8</v>
      </c>
      <c r="H67" s="206">
        <f>'2.村级实工图定稿)'!L186</f>
        <v>184.8</v>
      </c>
      <c r="I67" s="206">
        <f>'2.村级实工图定稿)'!Q186</f>
        <v>200</v>
      </c>
      <c r="J67" s="206">
        <f>'2.村级实工图定稿)'!V186</f>
        <v>230</v>
      </c>
      <c r="K67" s="202" t="s">
        <v>24</v>
      </c>
      <c r="L67" s="206">
        <f>'[1]6.村级实工图'!L162</f>
        <v>0</v>
      </c>
      <c r="M67" s="206">
        <f>'[1]6.村级实工图'!M162</f>
        <v>0</v>
      </c>
      <c r="N67" s="225" t="s">
        <v>155</v>
      </c>
      <c r="O67" s="230"/>
      <c r="Q67" s="186"/>
      <c r="R67" s="186"/>
      <c r="S67" s="186"/>
    </row>
    <row r="68" spans="1:19" s="180" customFormat="1" ht="33" customHeight="1">
      <c r="A68" s="203"/>
      <c r="B68" s="210" t="s">
        <v>156</v>
      </c>
      <c r="C68" s="200" t="s">
        <v>27</v>
      </c>
      <c r="D68" s="200" t="s">
        <v>96</v>
      </c>
      <c r="E68" s="200">
        <v>10</v>
      </c>
      <c r="F68" s="215" t="s">
        <v>157</v>
      </c>
      <c r="G68" s="206">
        <f>'2.村级实工图定稿)'!G188</f>
        <v>4.5</v>
      </c>
      <c r="H68" s="206">
        <f>'2.村级实工图定稿)'!L188</f>
        <v>1.5</v>
      </c>
      <c r="I68" s="206">
        <f>'2.村级实工图定稿)'!Q188</f>
        <v>1.5</v>
      </c>
      <c r="J68" s="206">
        <f>'2.村级实工图定稿)'!V188</f>
        <v>1.5</v>
      </c>
      <c r="K68" s="202" t="s">
        <v>24</v>
      </c>
      <c r="L68" s="206"/>
      <c r="M68" s="206"/>
      <c r="N68" s="225" t="s">
        <v>158</v>
      </c>
      <c r="O68" s="230"/>
      <c r="Q68" s="186"/>
      <c r="R68" s="186"/>
      <c r="S68" s="186"/>
    </row>
    <row r="69" spans="1:19" s="180" customFormat="1" ht="36" customHeight="1">
      <c r="A69" s="203"/>
      <c r="B69" s="210" t="s">
        <v>159</v>
      </c>
      <c r="C69" s="200" t="s">
        <v>27</v>
      </c>
      <c r="D69" s="200" t="s">
        <v>96</v>
      </c>
      <c r="E69" s="200">
        <v>396</v>
      </c>
      <c r="F69" s="215" t="s">
        <v>160</v>
      </c>
      <c r="G69" s="206">
        <f>'2.村级实工图定稿)'!G194</f>
        <v>447.58</v>
      </c>
      <c r="H69" s="206">
        <f>'2.村级实工图定稿)'!L194</f>
        <v>0</v>
      </c>
      <c r="I69" s="206">
        <f>'2.村级实工图定稿)'!Q194</f>
        <v>223.79</v>
      </c>
      <c r="J69" s="206">
        <f>'2.村级实工图定稿)'!V194</f>
        <v>223.79</v>
      </c>
      <c r="K69" s="202" t="s">
        <v>24</v>
      </c>
      <c r="L69" s="206"/>
      <c r="M69" s="206"/>
      <c r="N69" s="225" t="s">
        <v>134</v>
      </c>
      <c r="O69" s="230"/>
      <c r="Q69" s="186"/>
      <c r="R69" s="186"/>
      <c r="S69" s="186"/>
    </row>
    <row r="70" spans="1:19" s="181" customFormat="1" ht="42.75" customHeight="1">
      <c r="A70" s="203"/>
      <c r="B70" s="209" t="s">
        <v>161</v>
      </c>
      <c r="C70" s="201" t="s">
        <v>23</v>
      </c>
      <c r="D70" s="201" t="s">
        <v>23</v>
      </c>
      <c r="E70" s="201" t="s">
        <v>23</v>
      </c>
      <c r="F70" s="209" t="s">
        <v>162</v>
      </c>
      <c r="G70" s="202">
        <f aca="true" t="shared" si="12" ref="G70:J70">G71+G72+G73+G74</f>
        <v>478.5</v>
      </c>
      <c r="H70" s="202">
        <f>H72+H73+H74+H71</f>
        <v>170</v>
      </c>
      <c r="I70" s="202">
        <f t="shared" si="12"/>
        <v>160</v>
      </c>
      <c r="J70" s="202">
        <f t="shared" si="12"/>
        <v>148.5</v>
      </c>
      <c r="K70" s="200" t="s">
        <v>23</v>
      </c>
      <c r="L70" s="202">
        <f>L71+L72+L73+L74</f>
        <v>0</v>
      </c>
      <c r="M70" s="202">
        <f>M71+M72+M73+M74</f>
        <v>3785</v>
      </c>
      <c r="N70" s="201" t="s">
        <v>23</v>
      </c>
      <c r="O70" s="228"/>
      <c r="P70" s="180"/>
      <c r="Q70" s="186"/>
      <c r="R70" s="232"/>
      <c r="S70" s="232"/>
    </row>
    <row r="71" spans="1:19" s="180" customFormat="1" ht="36" customHeight="1">
      <c r="A71" s="203"/>
      <c r="B71" s="210" t="s">
        <v>163</v>
      </c>
      <c r="C71" s="200" t="s">
        <v>27</v>
      </c>
      <c r="D71" s="200" t="s">
        <v>96</v>
      </c>
      <c r="E71" s="200">
        <v>2000</v>
      </c>
      <c r="F71" s="208" t="s">
        <v>164</v>
      </c>
      <c r="G71" s="206">
        <f>'2.村级实工图定稿)'!G197</f>
        <v>300</v>
      </c>
      <c r="H71" s="206">
        <f>'2.村级实工图定稿)'!L197</f>
        <v>100</v>
      </c>
      <c r="I71" s="206">
        <f>'2.村级实工图定稿)'!Q197</f>
        <v>100</v>
      </c>
      <c r="J71" s="206">
        <f>'2.村级实工图定稿)'!V197</f>
        <v>100</v>
      </c>
      <c r="K71" s="202" t="s">
        <v>24</v>
      </c>
      <c r="L71" s="206">
        <f>'2.村级实工图定稿)'!AB198</f>
        <v>0</v>
      </c>
      <c r="M71" s="206">
        <f>'2.村级实工图定稿)'!AC198</f>
        <v>2000</v>
      </c>
      <c r="N71" s="225" t="s">
        <v>88</v>
      </c>
      <c r="O71" s="224"/>
      <c r="Q71" s="186"/>
      <c r="R71" s="186"/>
      <c r="S71" s="186"/>
    </row>
    <row r="72" spans="1:19" s="180" customFormat="1" ht="24.75" customHeight="1">
      <c r="A72" s="203"/>
      <c r="B72" s="210" t="s">
        <v>165</v>
      </c>
      <c r="C72" s="200" t="s">
        <v>27</v>
      </c>
      <c r="D72" s="200" t="s">
        <v>86</v>
      </c>
      <c r="E72" s="200"/>
      <c r="F72" s="208"/>
      <c r="G72" s="206"/>
      <c r="H72" s="206"/>
      <c r="I72" s="206"/>
      <c r="J72" s="206"/>
      <c r="K72" s="202" t="s">
        <v>24</v>
      </c>
      <c r="L72" s="206"/>
      <c r="M72" s="206"/>
      <c r="N72" s="225"/>
      <c r="O72" s="230"/>
      <c r="Q72" s="186"/>
      <c r="R72" s="186"/>
      <c r="S72" s="186"/>
    </row>
    <row r="73" spans="1:19" s="180" customFormat="1" ht="24.75" customHeight="1">
      <c r="A73" s="203"/>
      <c r="B73" s="210" t="s">
        <v>166</v>
      </c>
      <c r="C73" s="200" t="s">
        <v>27</v>
      </c>
      <c r="D73" s="200" t="s">
        <v>86</v>
      </c>
      <c r="E73" s="200">
        <v>1785</v>
      </c>
      <c r="F73" s="208" t="s">
        <v>167</v>
      </c>
      <c r="G73" s="206">
        <f>'2.村级实工图定稿)'!G200</f>
        <v>178.5</v>
      </c>
      <c r="H73" s="206">
        <f>'2.村级实工图定稿)'!L200</f>
        <v>70</v>
      </c>
      <c r="I73" s="206">
        <f>'2.村级实工图定稿)'!Q200</f>
        <v>60</v>
      </c>
      <c r="J73" s="206">
        <f>'2.村级实工图定稿)'!V200</f>
        <v>48.5</v>
      </c>
      <c r="K73" s="202" t="s">
        <v>24</v>
      </c>
      <c r="L73" s="206">
        <f>'2.村级实工图定稿)'!AB200</f>
        <v>0</v>
      </c>
      <c r="M73" s="206">
        <f>'2.村级实工图定稿)'!AC200</f>
        <v>1785</v>
      </c>
      <c r="N73" s="225" t="s">
        <v>44</v>
      </c>
      <c r="O73" s="230"/>
      <c r="Q73" s="186"/>
      <c r="R73" s="186"/>
      <c r="S73" s="186"/>
    </row>
    <row r="74" spans="1:19" s="180" customFormat="1" ht="24.75" customHeight="1">
      <c r="A74" s="203"/>
      <c r="B74" s="210" t="s">
        <v>168</v>
      </c>
      <c r="C74" s="200" t="s">
        <v>27</v>
      </c>
      <c r="D74" s="200" t="s">
        <v>86</v>
      </c>
      <c r="E74" s="200"/>
      <c r="F74" s="208"/>
      <c r="G74" s="206"/>
      <c r="H74" s="206"/>
      <c r="I74" s="206"/>
      <c r="J74" s="206"/>
      <c r="K74" s="202" t="s">
        <v>24</v>
      </c>
      <c r="L74" s="206">
        <f>'[1]6.村级实工图'!L187</f>
        <v>0</v>
      </c>
      <c r="M74" s="206">
        <f>'[1]6.村级实工图'!M187</f>
        <v>0</v>
      </c>
      <c r="N74" s="225"/>
      <c r="O74" s="224"/>
      <c r="Q74" s="186"/>
      <c r="R74" s="186"/>
      <c r="S74" s="186"/>
    </row>
    <row r="75" spans="1:19" s="180" customFormat="1" ht="406.5" customHeight="1">
      <c r="A75" s="203"/>
      <c r="B75" s="204" t="s">
        <v>169</v>
      </c>
      <c r="C75" s="200" t="s">
        <v>23</v>
      </c>
      <c r="D75" s="200" t="s">
        <v>23</v>
      </c>
      <c r="E75" s="211"/>
      <c r="F75" s="205" t="s">
        <v>170</v>
      </c>
      <c r="G75" s="206">
        <f>SUM(H75:J75)</f>
        <v>114222.06490000001</v>
      </c>
      <c r="H75" s="206">
        <f aca="true" t="shared" si="13" ref="H75:J75">H76+H77+H78+H79+H82+H83+H90+H91</f>
        <v>47410.9599</v>
      </c>
      <c r="I75" s="206">
        <f t="shared" si="13"/>
        <v>37616.895</v>
      </c>
      <c r="J75" s="206">
        <f t="shared" si="13"/>
        <v>29194.210000000003</v>
      </c>
      <c r="K75" s="200" t="s">
        <v>23</v>
      </c>
      <c r="L75" s="205"/>
      <c r="M75" s="205"/>
      <c r="N75" s="201" t="s">
        <v>23</v>
      </c>
      <c r="O75" s="224"/>
      <c r="Q75" s="186"/>
      <c r="S75" s="180" t="e">
        <f>#REF!-J75</f>
        <v>#REF!</v>
      </c>
    </row>
    <row r="76" spans="1:19" s="180" customFormat="1" ht="57.75" customHeight="1">
      <c r="A76" s="203"/>
      <c r="B76" s="207" t="s">
        <v>171</v>
      </c>
      <c r="C76" s="200" t="s">
        <v>35</v>
      </c>
      <c r="D76" s="200" t="s">
        <v>172</v>
      </c>
      <c r="E76" s="211">
        <v>771.668</v>
      </c>
      <c r="F76" s="215" t="s">
        <v>173</v>
      </c>
      <c r="G76" s="206">
        <f>'2.村级实工图定稿)'!G213</f>
        <v>34318.39690000001</v>
      </c>
      <c r="H76" s="206">
        <f>'2.村级实工图定稿)'!L213</f>
        <v>24281.946900000006</v>
      </c>
      <c r="I76" s="206">
        <f>'2.村级实工图定稿)'!Q213</f>
        <v>5149.3949999999995</v>
      </c>
      <c r="J76" s="206">
        <f>'2.村级实工图定稿)'!V213</f>
        <v>4887.055</v>
      </c>
      <c r="K76" s="237" t="s">
        <v>31</v>
      </c>
      <c r="L76" s="206">
        <f>'2.村级实工图定稿)'!AB213</f>
        <v>10300</v>
      </c>
      <c r="M76" s="206">
        <f>'2.村级实工图定稿)'!AC213</f>
        <v>39405</v>
      </c>
      <c r="N76" s="225" t="s">
        <v>174</v>
      </c>
      <c r="O76" s="224"/>
      <c r="Q76" s="186"/>
      <c r="R76" s="186"/>
      <c r="S76" s="186"/>
    </row>
    <row r="77" spans="1:19" s="180" customFormat="1" ht="24.75" customHeight="1">
      <c r="A77" s="203"/>
      <c r="B77" s="207" t="s">
        <v>175</v>
      </c>
      <c r="C77" s="200" t="s">
        <v>35</v>
      </c>
      <c r="D77" s="200" t="s">
        <v>172</v>
      </c>
      <c r="E77" s="208"/>
      <c r="F77" s="215"/>
      <c r="G77" s="206">
        <f>'[1]6.村级实工图'!G355</f>
        <v>0</v>
      </c>
      <c r="H77" s="206">
        <f>'[1]6.村级实工图'!H355</f>
        <v>0</v>
      </c>
      <c r="I77" s="206">
        <f>'[1]6.村级实工图'!I355</f>
        <v>0</v>
      </c>
      <c r="J77" s="206">
        <f>'[1]6.村级实工图'!J355</f>
        <v>0</v>
      </c>
      <c r="K77" s="202" t="s">
        <v>31</v>
      </c>
      <c r="L77" s="206">
        <f>'[1]6.村级实工图'!L355</f>
        <v>0</v>
      </c>
      <c r="M77" s="206">
        <f>'[1]6.村级实工图'!M355</f>
        <v>0</v>
      </c>
      <c r="N77" s="225"/>
      <c r="O77" s="224"/>
      <c r="Q77" s="186"/>
      <c r="R77" s="186"/>
      <c r="S77" s="186"/>
    </row>
    <row r="78" spans="1:19" s="180" customFormat="1" ht="37.5" customHeight="1">
      <c r="A78" s="203"/>
      <c r="B78" s="210" t="s">
        <v>176</v>
      </c>
      <c r="C78" s="200" t="s">
        <v>177</v>
      </c>
      <c r="D78" s="200" t="s">
        <v>96</v>
      </c>
      <c r="E78" s="208">
        <v>1513</v>
      </c>
      <c r="F78" s="215" t="s">
        <v>178</v>
      </c>
      <c r="G78" s="206">
        <f>'2.村级实工图定稿)'!G371</f>
        <v>7070</v>
      </c>
      <c r="H78" s="206">
        <f>'2.村级实工图定稿)'!L371</f>
        <v>3728</v>
      </c>
      <c r="I78" s="206">
        <f>'2.村级实工图定稿)'!Q371</f>
        <v>2568</v>
      </c>
      <c r="J78" s="206">
        <f>'2.村级实工图定稿)'!V371</f>
        <v>774</v>
      </c>
      <c r="K78" s="202" t="s">
        <v>31</v>
      </c>
      <c r="L78" s="206">
        <f>'2.村级实工图定稿)'!AB371</f>
        <v>1713</v>
      </c>
      <c r="M78" s="206">
        <f>'2.村级实工图定稿)'!AC371</f>
        <v>6219</v>
      </c>
      <c r="N78" s="225" t="s">
        <v>155</v>
      </c>
      <c r="O78" s="224"/>
      <c r="Q78" s="186"/>
      <c r="R78" s="186"/>
      <c r="S78" s="186"/>
    </row>
    <row r="79" spans="1:19" s="180" customFormat="1" ht="156.75" customHeight="1">
      <c r="A79" s="203"/>
      <c r="B79" s="207" t="s">
        <v>179</v>
      </c>
      <c r="C79" s="200" t="s">
        <v>23</v>
      </c>
      <c r="D79" s="200" t="s">
        <v>23</v>
      </c>
      <c r="E79" s="208"/>
      <c r="F79" s="208" t="s">
        <v>180</v>
      </c>
      <c r="G79" s="206">
        <f aca="true" t="shared" si="14" ref="G79:J79">G80+G81</f>
        <v>60631.06</v>
      </c>
      <c r="H79" s="206">
        <f t="shared" si="14"/>
        <v>14903.665</v>
      </c>
      <c r="I79" s="206">
        <f t="shared" si="14"/>
        <v>25242.69</v>
      </c>
      <c r="J79" s="206">
        <f t="shared" si="14"/>
        <v>20484.705</v>
      </c>
      <c r="K79" s="202" t="s">
        <v>31</v>
      </c>
      <c r="L79" s="205"/>
      <c r="M79" s="206"/>
      <c r="N79" s="225" t="s">
        <v>158</v>
      </c>
      <c r="O79" s="230"/>
      <c r="Q79" s="186"/>
      <c r="R79" s="186"/>
      <c r="S79" s="186"/>
    </row>
    <row r="80" spans="1:19" s="180" customFormat="1" ht="54" customHeight="1">
      <c r="A80" s="203"/>
      <c r="B80" s="207" t="s">
        <v>181</v>
      </c>
      <c r="C80" s="200" t="s">
        <v>177</v>
      </c>
      <c r="D80" s="200" t="s">
        <v>36</v>
      </c>
      <c r="E80" s="208">
        <v>2.657</v>
      </c>
      <c r="F80" s="215" t="s">
        <v>182</v>
      </c>
      <c r="G80" s="206">
        <f>'2.村级实工图定稿)'!G383</f>
        <v>5758.78</v>
      </c>
      <c r="H80" s="206">
        <f>'2.村级实工图定稿)'!L383</f>
        <v>2317.5</v>
      </c>
      <c r="I80" s="206">
        <f>'2.村级实工图定稿)'!Q383</f>
        <v>1565.28</v>
      </c>
      <c r="J80" s="206">
        <f>'2.村级实工图定稿)'!V383</f>
        <v>1876</v>
      </c>
      <c r="K80" s="202" t="s">
        <v>31</v>
      </c>
      <c r="L80" s="206">
        <f>'2.村级实工图定稿)'!AB383</f>
        <v>139</v>
      </c>
      <c r="M80" s="206">
        <f>'2.村级实工图定稿)'!AC383</f>
        <v>483</v>
      </c>
      <c r="N80" s="225" t="s">
        <v>183</v>
      </c>
      <c r="O80" s="230"/>
      <c r="Q80" s="186"/>
      <c r="R80" s="186"/>
      <c r="S80" s="186"/>
    </row>
    <row r="81" spans="1:19" s="180" customFormat="1" ht="97.5" customHeight="1">
      <c r="A81" s="203"/>
      <c r="B81" s="207" t="s">
        <v>184</v>
      </c>
      <c r="C81" s="200" t="s">
        <v>177</v>
      </c>
      <c r="D81" s="200" t="s">
        <v>185</v>
      </c>
      <c r="E81" s="208">
        <v>30</v>
      </c>
      <c r="F81" s="215" t="s">
        <v>186</v>
      </c>
      <c r="G81" s="206">
        <f>'2.村级实工图定稿)'!G390</f>
        <v>54872.28</v>
      </c>
      <c r="H81" s="206">
        <f>'2.村级实工图定稿)'!L390</f>
        <v>12586.165</v>
      </c>
      <c r="I81" s="206">
        <f>'2.村级实工图定稿)'!Q390</f>
        <v>23677.41</v>
      </c>
      <c r="J81" s="206">
        <f>'2.村级实工图定稿)'!V390</f>
        <v>18608.705</v>
      </c>
      <c r="K81" s="202" t="s">
        <v>31</v>
      </c>
      <c r="L81" s="206">
        <f>'2.村级实工图定稿)'!AB390</f>
        <v>0</v>
      </c>
      <c r="M81" s="206">
        <f>'2.村级实工图定稿)'!AC390</f>
        <v>0</v>
      </c>
      <c r="N81" s="225" t="s">
        <v>155</v>
      </c>
      <c r="O81" s="230"/>
      <c r="Q81" s="186"/>
      <c r="R81" s="186"/>
      <c r="S81" s="186"/>
    </row>
    <row r="82" spans="1:19" s="180" customFormat="1" ht="24.75" customHeight="1">
      <c r="A82" s="200"/>
      <c r="B82" s="207" t="s">
        <v>187</v>
      </c>
      <c r="C82" s="200" t="s">
        <v>177</v>
      </c>
      <c r="D82" s="200" t="s">
        <v>55</v>
      </c>
      <c r="E82" s="208"/>
      <c r="F82" s="208"/>
      <c r="G82" s="206"/>
      <c r="H82" s="206"/>
      <c r="I82" s="206"/>
      <c r="J82" s="206"/>
      <c r="K82" s="202" t="s">
        <v>31</v>
      </c>
      <c r="L82" s="206">
        <f>'[1]6.村级实工图'!L400</f>
        <v>0</v>
      </c>
      <c r="M82" s="206">
        <f>'[1]6.村级实工图'!M400</f>
        <v>0</v>
      </c>
      <c r="N82" s="225"/>
      <c r="O82" s="238"/>
      <c r="Q82" s="186"/>
      <c r="R82" s="186"/>
      <c r="S82" s="186"/>
    </row>
    <row r="83" spans="1:19" s="180" customFormat="1" ht="160.5" customHeight="1">
      <c r="A83" s="203"/>
      <c r="B83" s="210" t="s">
        <v>188</v>
      </c>
      <c r="C83" s="200" t="s">
        <v>23</v>
      </c>
      <c r="D83" s="200" t="s">
        <v>23</v>
      </c>
      <c r="E83" s="208"/>
      <c r="F83" s="208" t="s">
        <v>189</v>
      </c>
      <c r="G83" s="206">
        <f aca="true" t="shared" si="15" ref="G83:J83">G84+G85+G86+G87+G88+G89</f>
        <v>10265.608</v>
      </c>
      <c r="H83" s="206">
        <f t="shared" si="15"/>
        <v>3760.3479999999995</v>
      </c>
      <c r="I83" s="206">
        <f t="shared" si="15"/>
        <v>4056.81</v>
      </c>
      <c r="J83" s="206">
        <f t="shared" si="15"/>
        <v>2448.45</v>
      </c>
      <c r="K83" s="202" t="s">
        <v>31</v>
      </c>
      <c r="L83" s="206">
        <f>'2.村级实工图定稿)'!AB429</f>
        <v>382</v>
      </c>
      <c r="M83" s="206">
        <f>'2.村级实工图定稿)'!AC429</f>
        <v>1110</v>
      </c>
      <c r="N83" s="225" t="s">
        <v>44</v>
      </c>
      <c r="O83" s="224"/>
      <c r="Q83" s="186"/>
      <c r="R83" s="186"/>
      <c r="S83" s="186"/>
    </row>
    <row r="84" spans="1:19" s="180" customFormat="1" ht="46.5" customHeight="1">
      <c r="A84" s="203"/>
      <c r="B84" s="210" t="s">
        <v>190</v>
      </c>
      <c r="C84" s="200" t="s">
        <v>27</v>
      </c>
      <c r="D84" s="200" t="s">
        <v>172</v>
      </c>
      <c r="E84" s="211">
        <v>102.617</v>
      </c>
      <c r="F84" s="215" t="s">
        <v>191</v>
      </c>
      <c r="G84" s="206">
        <f>'2.村级实工图定稿)'!G430</f>
        <v>6102.508</v>
      </c>
      <c r="H84" s="206">
        <f>'2.村级实工图定稿)'!L430</f>
        <v>2563.048</v>
      </c>
      <c r="I84" s="206">
        <f>'2.村级实工图定稿)'!Q430</f>
        <v>2403.46</v>
      </c>
      <c r="J84" s="206">
        <f>'2.村级实工图定稿)'!V430</f>
        <v>1136</v>
      </c>
      <c r="K84" s="202" t="s">
        <v>31</v>
      </c>
      <c r="L84" s="206">
        <f>'2.村级实工图定稿)'!AB430</f>
        <v>351</v>
      </c>
      <c r="M84" s="206">
        <f>'2.村级实工图定稿)'!AC430</f>
        <v>1010</v>
      </c>
      <c r="N84" s="225" t="s">
        <v>44</v>
      </c>
      <c r="O84" s="224"/>
      <c r="Q84" s="186"/>
      <c r="R84" s="186"/>
      <c r="S84" s="186"/>
    </row>
    <row r="85" spans="1:19" s="180" customFormat="1" ht="69" customHeight="1">
      <c r="A85" s="203"/>
      <c r="B85" s="207" t="s">
        <v>192</v>
      </c>
      <c r="C85" s="200" t="s">
        <v>27</v>
      </c>
      <c r="D85" s="200" t="s">
        <v>30</v>
      </c>
      <c r="E85" s="208">
        <v>60</v>
      </c>
      <c r="F85" s="215" t="s">
        <v>193</v>
      </c>
      <c r="G85" s="206">
        <f>'2.村级实工图定稿)'!G485</f>
        <v>1793.9</v>
      </c>
      <c r="H85" s="206">
        <f>'2.村级实工图定稿)'!L485</f>
        <v>711.7</v>
      </c>
      <c r="I85" s="206">
        <f>'2.村级实工图定稿)'!Q485</f>
        <v>735.75</v>
      </c>
      <c r="J85" s="206">
        <f>'2.村级实工图定稿)'!V485</f>
        <v>346.45</v>
      </c>
      <c r="K85" s="202" t="s">
        <v>31</v>
      </c>
      <c r="L85" s="206"/>
      <c r="M85" s="206"/>
      <c r="N85" s="225" t="s">
        <v>194</v>
      </c>
      <c r="O85" s="230"/>
      <c r="Q85" s="186"/>
      <c r="R85" s="186"/>
      <c r="S85" s="186"/>
    </row>
    <row r="86" spans="1:19" s="180" customFormat="1" ht="52.5" customHeight="1">
      <c r="A86" s="203"/>
      <c r="B86" s="207" t="s">
        <v>195</v>
      </c>
      <c r="C86" s="200" t="s">
        <v>27</v>
      </c>
      <c r="D86" s="200" t="s">
        <v>30</v>
      </c>
      <c r="E86" s="208">
        <v>11</v>
      </c>
      <c r="F86" s="215" t="s">
        <v>196</v>
      </c>
      <c r="G86" s="206">
        <f>'2.村级实工图定稿)'!G533</f>
        <v>2050</v>
      </c>
      <c r="H86" s="206">
        <f>'2.村级实工图定稿)'!L533</f>
        <v>350</v>
      </c>
      <c r="I86" s="206">
        <f>'2.村级实工图定稿)'!Q533</f>
        <v>800</v>
      </c>
      <c r="J86" s="206">
        <f>'2.村级实工图定稿)'!V533</f>
        <v>900</v>
      </c>
      <c r="K86" s="202" t="s">
        <v>31</v>
      </c>
      <c r="L86" s="206">
        <f>'[1]6.村级实工图'!L474</f>
        <v>0</v>
      </c>
      <c r="M86" s="206">
        <f>'[1]6.村级实工图'!M474</f>
        <v>0</v>
      </c>
      <c r="N86" s="225" t="s">
        <v>194</v>
      </c>
      <c r="O86" s="224"/>
      <c r="Q86" s="186"/>
      <c r="R86" s="186"/>
      <c r="S86" s="186"/>
    </row>
    <row r="87" spans="1:19" s="180" customFormat="1" ht="24.75" customHeight="1">
      <c r="A87" s="203"/>
      <c r="B87" s="207" t="s">
        <v>197</v>
      </c>
      <c r="C87" s="200" t="s">
        <v>27</v>
      </c>
      <c r="D87" s="200" t="s">
        <v>55</v>
      </c>
      <c r="E87" s="208">
        <v>0</v>
      </c>
      <c r="F87" s="215"/>
      <c r="G87" s="206"/>
      <c r="H87" s="206"/>
      <c r="I87" s="206"/>
      <c r="J87" s="206"/>
      <c r="K87" s="202" t="s">
        <v>31</v>
      </c>
      <c r="L87" s="206">
        <f>'[1]6.村级实工图'!L487</f>
        <v>0</v>
      </c>
      <c r="M87" s="206">
        <f>'[1]6.村级实工图'!M487</f>
        <v>0</v>
      </c>
      <c r="N87" s="225"/>
      <c r="O87" s="224"/>
      <c r="Q87" s="186"/>
      <c r="R87" s="186"/>
      <c r="S87" s="186"/>
    </row>
    <row r="88" spans="1:19" s="180" customFormat="1" ht="24.75" customHeight="1">
      <c r="A88" s="203"/>
      <c r="B88" s="207" t="s">
        <v>198</v>
      </c>
      <c r="C88" s="200" t="s">
        <v>27</v>
      </c>
      <c r="D88" s="200" t="s">
        <v>199</v>
      </c>
      <c r="E88" s="208"/>
      <c r="F88" s="208"/>
      <c r="G88" s="206"/>
      <c r="H88" s="206"/>
      <c r="I88" s="206"/>
      <c r="J88" s="206"/>
      <c r="K88" s="202" t="s">
        <v>31</v>
      </c>
      <c r="L88" s="206">
        <f>'[1]6.村级实工图'!L489</f>
        <v>0</v>
      </c>
      <c r="M88" s="206">
        <f>'[1]6.村级实工图'!M489</f>
        <v>0</v>
      </c>
      <c r="N88" s="225"/>
      <c r="O88" s="224"/>
      <c r="Q88" s="186"/>
      <c r="R88" s="186"/>
      <c r="S88" s="186"/>
    </row>
    <row r="89" spans="1:19" s="180" customFormat="1" ht="33" customHeight="1">
      <c r="A89" s="203"/>
      <c r="B89" s="210" t="s">
        <v>200</v>
      </c>
      <c r="C89" s="200" t="s">
        <v>27</v>
      </c>
      <c r="D89" s="200" t="s">
        <v>201</v>
      </c>
      <c r="E89" s="208">
        <v>2660</v>
      </c>
      <c r="F89" s="215" t="s">
        <v>202</v>
      </c>
      <c r="G89" s="206">
        <f>'2.村级实工图定稿)'!G547</f>
        <v>319.20000000000005</v>
      </c>
      <c r="H89" s="206">
        <f>'2.村级实工图定稿)'!L547</f>
        <v>135.6</v>
      </c>
      <c r="I89" s="206">
        <f>'2.村级实工图定稿)'!Q547</f>
        <v>117.6</v>
      </c>
      <c r="J89" s="206">
        <f>'2.村级实工图定稿)'!V547</f>
        <v>66</v>
      </c>
      <c r="K89" s="202" t="s">
        <v>24</v>
      </c>
      <c r="L89" s="206">
        <f>'2.村级实工图定稿)'!AB547</f>
        <v>3248</v>
      </c>
      <c r="M89" s="206">
        <f>'2.村级实工图定稿)'!AC547</f>
        <v>9608</v>
      </c>
      <c r="N89" s="225" t="s">
        <v>44</v>
      </c>
      <c r="O89" s="224"/>
      <c r="Q89" s="186"/>
      <c r="R89" s="186"/>
      <c r="S89" s="186"/>
    </row>
    <row r="90" spans="1:15" ht="24.75" customHeight="1">
      <c r="A90" s="203"/>
      <c r="B90" s="210" t="s">
        <v>203</v>
      </c>
      <c r="C90" s="200" t="s">
        <v>27</v>
      </c>
      <c r="D90" s="200" t="s">
        <v>30</v>
      </c>
      <c r="E90" s="208"/>
      <c r="F90" s="208"/>
      <c r="G90" s="206"/>
      <c r="H90" s="206"/>
      <c r="I90" s="206"/>
      <c r="J90" s="206"/>
      <c r="K90" s="202"/>
      <c r="L90" s="206">
        <f>'[1]6.村级实工图'!L500</f>
        <v>0</v>
      </c>
      <c r="M90" s="206">
        <f>'[1]6.村级实工图'!M500</f>
        <v>0</v>
      </c>
      <c r="N90" s="225"/>
      <c r="O90" s="224"/>
    </row>
    <row r="91" spans="1:19" s="180" customFormat="1" ht="40.5" customHeight="1">
      <c r="A91" s="203"/>
      <c r="B91" s="210" t="s">
        <v>204</v>
      </c>
      <c r="C91" s="200" t="s">
        <v>27</v>
      </c>
      <c r="D91" s="200" t="s">
        <v>30</v>
      </c>
      <c r="E91" s="208">
        <v>6</v>
      </c>
      <c r="F91" s="215" t="s">
        <v>205</v>
      </c>
      <c r="G91" s="206">
        <f>'2.村级实工图定稿)'!G558</f>
        <v>1937</v>
      </c>
      <c r="H91" s="206">
        <f>'2.村级实工图定稿)'!L558</f>
        <v>737</v>
      </c>
      <c r="I91" s="206">
        <f>'2.村级实工图定稿)'!Q558</f>
        <v>600</v>
      </c>
      <c r="J91" s="206">
        <f>'2.村级实工图定稿)'!V558</f>
        <v>600</v>
      </c>
      <c r="K91" s="202" t="s">
        <v>31</v>
      </c>
      <c r="L91" s="206">
        <f>'[1]6.村级实工图'!L501</f>
        <v>0</v>
      </c>
      <c r="M91" s="206">
        <f>'[1]6.村级实工图'!M501</f>
        <v>0</v>
      </c>
      <c r="N91" s="225" t="s">
        <v>206</v>
      </c>
      <c r="O91" s="224"/>
      <c r="Q91" s="186"/>
      <c r="R91" s="186"/>
      <c r="S91" s="186"/>
    </row>
    <row r="92" spans="1:19" s="181" customFormat="1" ht="24.75" customHeight="1">
      <c r="A92" s="203"/>
      <c r="B92" s="227" t="s">
        <v>207</v>
      </c>
      <c r="C92" s="201" t="s">
        <v>23</v>
      </c>
      <c r="D92" s="201" t="s">
        <v>23</v>
      </c>
      <c r="E92" s="201" t="s">
        <v>23</v>
      </c>
      <c r="F92" s="201" t="s">
        <v>23</v>
      </c>
      <c r="G92" s="201">
        <f>SUM(G93,G94,G95,G96)</f>
        <v>0</v>
      </c>
      <c r="H92" s="201">
        <v>0</v>
      </c>
      <c r="I92" s="201">
        <v>0</v>
      </c>
      <c r="J92" s="201">
        <v>0</v>
      </c>
      <c r="K92" s="200" t="s">
        <v>23</v>
      </c>
      <c r="L92" s="201">
        <v>0</v>
      </c>
      <c r="M92" s="201">
        <v>0</v>
      </c>
      <c r="N92" s="201" t="s">
        <v>23</v>
      </c>
      <c r="O92" s="228"/>
      <c r="P92" s="180"/>
      <c r="Q92" s="186"/>
      <c r="R92" s="232"/>
      <c r="S92" s="232"/>
    </row>
    <row r="93" spans="1:15" ht="24.75" customHeight="1">
      <c r="A93" s="203"/>
      <c r="B93" s="226" t="s">
        <v>208</v>
      </c>
      <c r="C93" s="200" t="s">
        <v>27</v>
      </c>
      <c r="D93" s="200" t="s">
        <v>172</v>
      </c>
      <c r="E93" s="200"/>
      <c r="F93" s="236" t="s">
        <v>209</v>
      </c>
      <c r="G93" s="201">
        <v>0</v>
      </c>
      <c r="H93" s="201">
        <v>0</v>
      </c>
      <c r="I93" s="201">
        <v>0</v>
      </c>
      <c r="J93" s="201">
        <v>0</v>
      </c>
      <c r="K93" s="202" t="s">
        <v>31</v>
      </c>
      <c r="L93" s="201">
        <v>0</v>
      </c>
      <c r="M93" s="201">
        <v>0</v>
      </c>
      <c r="N93" s="200"/>
      <c r="O93" s="224"/>
    </row>
    <row r="94" spans="1:15" ht="24.75" customHeight="1">
      <c r="A94" s="203"/>
      <c r="B94" s="226" t="s">
        <v>210</v>
      </c>
      <c r="C94" s="200" t="s">
        <v>27</v>
      </c>
      <c r="D94" s="200" t="s">
        <v>30</v>
      </c>
      <c r="E94" s="200"/>
      <c r="F94" s="226"/>
      <c r="G94" s="201">
        <v>0</v>
      </c>
      <c r="H94" s="201">
        <v>0</v>
      </c>
      <c r="I94" s="201">
        <v>0</v>
      </c>
      <c r="J94" s="201">
        <v>0</v>
      </c>
      <c r="K94" s="202" t="s">
        <v>31</v>
      </c>
      <c r="L94" s="201">
        <v>0</v>
      </c>
      <c r="M94" s="201">
        <v>0</v>
      </c>
      <c r="N94" s="200"/>
      <c r="O94" s="224"/>
    </row>
    <row r="95" spans="1:15" ht="24.75" customHeight="1">
      <c r="A95" s="203"/>
      <c r="B95" s="226" t="s">
        <v>211</v>
      </c>
      <c r="C95" s="200" t="s">
        <v>27</v>
      </c>
      <c r="D95" s="200" t="s">
        <v>30</v>
      </c>
      <c r="E95" s="200"/>
      <c r="F95" s="226"/>
      <c r="G95" s="201">
        <v>0</v>
      </c>
      <c r="H95" s="201">
        <v>0</v>
      </c>
      <c r="I95" s="201">
        <v>0</v>
      </c>
      <c r="J95" s="201">
        <v>0</v>
      </c>
      <c r="K95" s="202" t="s">
        <v>31</v>
      </c>
      <c r="L95" s="201">
        <v>0</v>
      </c>
      <c r="M95" s="201">
        <v>0</v>
      </c>
      <c r="N95" s="200"/>
      <c r="O95" s="224"/>
    </row>
    <row r="96" spans="1:15" ht="24.75" customHeight="1">
      <c r="A96" s="203"/>
      <c r="B96" s="226" t="s">
        <v>212</v>
      </c>
      <c r="C96" s="200" t="s">
        <v>27</v>
      </c>
      <c r="D96" s="200" t="s">
        <v>96</v>
      </c>
      <c r="E96" s="200"/>
      <c r="F96" s="217" t="s">
        <v>213</v>
      </c>
      <c r="G96" s="201">
        <v>0</v>
      </c>
      <c r="H96" s="201">
        <v>0</v>
      </c>
      <c r="I96" s="201">
        <v>0</v>
      </c>
      <c r="J96" s="201">
        <v>0</v>
      </c>
      <c r="K96" s="202" t="s">
        <v>24</v>
      </c>
      <c r="L96" s="201">
        <v>0</v>
      </c>
      <c r="M96" s="201">
        <v>0</v>
      </c>
      <c r="N96" s="200"/>
      <c r="O96" s="224"/>
    </row>
    <row r="97" spans="1:17" s="182" customFormat="1" ht="51.75" customHeight="1">
      <c r="A97" s="203"/>
      <c r="B97" s="227" t="s">
        <v>214</v>
      </c>
      <c r="C97" s="201" t="s">
        <v>23</v>
      </c>
      <c r="D97" s="201" t="s">
        <v>23</v>
      </c>
      <c r="E97" s="201" t="s">
        <v>23</v>
      </c>
      <c r="F97" s="201" t="s">
        <v>215</v>
      </c>
      <c r="G97" s="201">
        <f aca="true" t="shared" si="16" ref="G97:J97">G98+G99+G100</f>
        <v>1742.2</v>
      </c>
      <c r="H97" s="201">
        <f t="shared" si="16"/>
        <v>925</v>
      </c>
      <c r="I97" s="201">
        <f t="shared" si="16"/>
        <v>201.3</v>
      </c>
      <c r="J97" s="201">
        <f t="shared" si="16"/>
        <v>615.9</v>
      </c>
      <c r="K97" s="200" t="s">
        <v>23</v>
      </c>
      <c r="L97" s="201"/>
      <c r="M97" s="201"/>
      <c r="N97" s="201" t="s">
        <v>23</v>
      </c>
      <c r="O97" s="227"/>
      <c r="P97" s="180"/>
      <c r="Q97" s="186"/>
    </row>
    <row r="98" spans="1:17" s="183" customFormat="1" ht="24.75" customHeight="1">
      <c r="A98" s="203"/>
      <c r="B98" s="226" t="s">
        <v>216</v>
      </c>
      <c r="C98" s="200" t="s">
        <v>27</v>
      </c>
      <c r="D98" s="200" t="s">
        <v>30</v>
      </c>
      <c r="E98" s="200">
        <v>3</v>
      </c>
      <c r="F98" s="226" t="s">
        <v>217</v>
      </c>
      <c r="G98" s="201">
        <f>'2.村级实工图定稿)'!G586</f>
        <v>1125</v>
      </c>
      <c r="H98" s="201">
        <f>'2.村级实工图定稿)'!L586</f>
        <v>750</v>
      </c>
      <c r="I98" s="201">
        <f>'2.村级实工图定稿)'!Q586</f>
        <v>0</v>
      </c>
      <c r="J98" s="201">
        <f>'2.村级实工图定稿)'!V586</f>
        <v>375</v>
      </c>
      <c r="K98" s="202" t="s">
        <v>31</v>
      </c>
      <c r="L98" s="201">
        <f>'2.村级实工图定稿)'!AB586</f>
        <v>50</v>
      </c>
      <c r="M98" s="201">
        <f>'2.村级实工图定稿)'!AC586</f>
        <v>50</v>
      </c>
      <c r="N98" s="200" t="s">
        <v>218</v>
      </c>
      <c r="O98" s="226"/>
      <c r="P98" s="180"/>
      <c r="Q98" s="186"/>
    </row>
    <row r="99" spans="1:17" s="183" customFormat="1" ht="24.75" customHeight="1">
      <c r="A99" s="203"/>
      <c r="B99" s="210" t="s">
        <v>219</v>
      </c>
      <c r="C99" s="200"/>
      <c r="D99" s="200" t="s">
        <v>96</v>
      </c>
      <c r="E99" s="200"/>
      <c r="F99" s="226"/>
      <c r="G99" s="200"/>
      <c r="H99" s="200"/>
      <c r="I99" s="200"/>
      <c r="J99" s="200"/>
      <c r="K99" s="202" t="s">
        <v>31</v>
      </c>
      <c r="L99" s="208"/>
      <c r="M99" s="208"/>
      <c r="N99" s="200"/>
      <c r="O99" s="226"/>
      <c r="P99" s="180"/>
      <c r="Q99" s="186"/>
    </row>
    <row r="100" spans="1:17" s="183" customFormat="1" ht="34.5" customHeight="1">
      <c r="A100" s="203"/>
      <c r="B100" s="226" t="s">
        <v>220</v>
      </c>
      <c r="C100" s="200" t="s">
        <v>27</v>
      </c>
      <c r="D100" s="200" t="s">
        <v>96</v>
      </c>
      <c r="E100" s="200">
        <v>1290</v>
      </c>
      <c r="F100" s="226" t="s">
        <v>221</v>
      </c>
      <c r="G100" s="201">
        <f aca="true" t="shared" si="17" ref="G100:J100">G101+G102+G103</f>
        <v>617.2</v>
      </c>
      <c r="H100" s="201">
        <f t="shared" si="17"/>
        <v>175</v>
      </c>
      <c r="I100" s="201">
        <f t="shared" si="17"/>
        <v>201.3</v>
      </c>
      <c r="J100" s="201">
        <f t="shared" si="17"/>
        <v>240.9</v>
      </c>
      <c r="K100" s="202" t="s">
        <v>24</v>
      </c>
      <c r="L100" s="201">
        <f>'2.村级实工图定稿)'!AB591</f>
        <v>156</v>
      </c>
      <c r="M100" s="201">
        <f>'2.村级实工图定稿)'!AC591</f>
        <v>156</v>
      </c>
      <c r="N100" s="200" t="s">
        <v>218</v>
      </c>
      <c r="O100" s="226"/>
      <c r="P100" s="180"/>
      <c r="Q100" s="186"/>
    </row>
    <row r="101" spans="1:17" s="183" customFormat="1" ht="30" customHeight="1">
      <c r="A101" s="203"/>
      <c r="B101" s="210" t="s">
        <v>222</v>
      </c>
      <c r="C101" s="200" t="s">
        <v>27</v>
      </c>
      <c r="D101" s="200" t="s">
        <v>96</v>
      </c>
      <c r="E101" s="200">
        <v>156</v>
      </c>
      <c r="F101" s="226" t="s">
        <v>223</v>
      </c>
      <c r="G101" s="201">
        <f>'2.村级实工图定稿)'!G592</f>
        <v>284.40000000000003</v>
      </c>
      <c r="H101" s="201">
        <f>'2.村级实工图定稿)'!L592</f>
        <v>77.4</v>
      </c>
      <c r="I101" s="201">
        <f>'2.村级实工图定稿)'!Q592</f>
        <v>93.7</v>
      </c>
      <c r="J101" s="201">
        <f>'2.村级实工图定稿)'!V592</f>
        <v>113.3</v>
      </c>
      <c r="K101" s="202" t="s">
        <v>24</v>
      </c>
      <c r="L101" s="201"/>
      <c r="M101" s="201"/>
      <c r="N101" s="200" t="s">
        <v>218</v>
      </c>
      <c r="O101" s="226"/>
      <c r="P101" s="180"/>
      <c r="Q101" s="186"/>
    </row>
    <row r="102" spans="1:17" s="183" customFormat="1" ht="27.75" customHeight="1">
      <c r="A102" s="203"/>
      <c r="B102" s="226" t="s">
        <v>224</v>
      </c>
      <c r="C102" s="200" t="s">
        <v>27</v>
      </c>
      <c r="D102" s="200" t="s">
        <v>96</v>
      </c>
      <c r="E102" s="200">
        <v>597</v>
      </c>
      <c r="F102" s="226" t="s">
        <v>225</v>
      </c>
      <c r="G102" s="201">
        <f>'2.村级实工图定稿)'!G594</f>
        <v>172.8</v>
      </c>
      <c r="H102" s="201">
        <f>'2.村级实工图定稿)'!L594</f>
        <v>57.6</v>
      </c>
      <c r="I102" s="201">
        <f>'2.村级实工图定稿)'!Q594</f>
        <v>57.6</v>
      </c>
      <c r="J102" s="201">
        <f>'2.村级实工图定稿)'!V595</f>
        <v>57.6</v>
      </c>
      <c r="K102" s="202" t="s">
        <v>24</v>
      </c>
      <c r="L102" s="201"/>
      <c r="M102" s="201"/>
      <c r="N102" s="200" t="s">
        <v>218</v>
      </c>
      <c r="O102" s="226"/>
      <c r="P102" s="180"/>
      <c r="Q102" s="186"/>
    </row>
    <row r="103" spans="1:17" s="183" customFormat="1" ht="28.5" customHeight="1">
      <c r="A103" s="203"/>
      <c r="B103" s="226" t="s">
        <v>226</v>
      </c>
      <c r="C103" s="200" t="s">
        <v>27</v>
      </c>
      <c r="D103" s="200" t="s">
        <v>96</v>
      </c>
      <c r="E103" s="200">
        <v>537</v>
      </c>
      <c r="F103" s="226" t="s">
        <v>227</v>
      </c>
      <c r="G103" s="201">
        <f>'2.村级实工图定稿)'!G596</f>
        <v>160</v>
      </c>
      <c r="H103" s="201">
        <f>'2.村级实工图定稿)'!L596</f>
        <v>40</v>
      </c>
      <c r="I103" s="201">
        <f>'2.村级实工图定稿)'!Q596</f>
        <v>50</v>
      </c>
      <c r="J103" s="201">
        <f>'2.村级实工图定稿)'!V596</f>
        <v>70</v>
      </c>
      <c r="K103" s="202" t="s">
        <v>24</v>
      </c>
      <c r="L103" s="201"/>
      <c r="M103" s="201"/>
      <c r="N103" s="200" t="s">
        <v>218</v>
      </c>
      <c r="O103" s="226"/>
      <c r="P103" s="180"/>
      <c r="Q103" s="186"/>
    </row>
  </sheetData>
  <sheetProtection/>
  <mergeCells count="20">
    <mergeCell ref="A1:B1"/>
    <mergeCell ref="A2:N2"/>
    <mergeCell ref="A3:C3"/>
    <mergeCell ref="D3:E3"/>
    <mergeCell ref="F3:AD3"/>
    <mergeCell ref="G4:J4"/>
    <mergeCell ref="L4:M4"/>
    <mergeCell ref="H5:J5"/>
    <mergeCell ref="A4:A6"/>
    <mergeCell ref="B4:B6"/>
    <mergeCell ref="C4:C6"/>
    <mergeCell ref="D4:D6"/>
    <mergeCell ref="E4:E6"/>
    <mergeCell ref="F4:F6"/>
    <mergeCell ref="G5:G6"/>
    <mergeCell ref="K4:K6"/>
    <mergeCell ref="L5:L6"/>
    <mergeCell ref="M5:M6"/>
    <mergeCell ref="N4:N6"/>
    <mergeCell ref="O4:O6"/>
  </mergeCells>
  <dataValidations count="2">
    <dataValidation type="list" allowBlank="1" showInputMessage="1" showErrorMessage="1" sqref="D3">
      <formula1>"非贫困村,贫困村,深度贫困村,"</formula1>
    </dataValidation>
    <dataValidation type="list" allowBlank="1" showInputMessage="1" showErrorMessage="1" sqref="K7 K9 K10 K16 K18 K19 K20 K21 K22 K23 K25 K26 K28 K29 K31 K34 K35 K36 K41 K42 K43 K44 K45 K48 K49 K50 K52 K53 K54 K55 K58 K59 K60 K63 K64 K67 K68 K69 K71 K72 K73 K74 K76 K79 K80 K81 K82 K89 K91 K93 K94 K95 K96 K98 K99 K102 K103 K12:K15 K32:K33 K46:K47 K61:K62 K65:K66 K77:K78 K83:K88 K100:K101">
      <formula1>"入户项目,公益共享,"</formula1>
    </dataValidation>
  </dataValidations>
  <printOptions horizontalCentered="1" verticalCentered="1"/>
  <pageMargins left="0.39" right="0.39" top="0.43" bottom="0.35" header="0.2" footer="0.2"/>
  <pageSetup horizontalDpi="600" verticalDpi="600" orientation="landscape" paperSize="9" scale="75"/>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IV624"/>
  <sheetViews>
    <sheetView tabSelected="1" view="pageBreakPreview" zoomScale="55" zoomScaleNormal="85" zoomScaleSheetLayoutView="55" workbookViewId="0" topLeftCell="A1">
      <pane ySplit="7" topLeftCell="A8" activePane="bottomLeft" state="frozen"/>
      <selection pane="bottomLeft" activeCell="AG6" sqref="AG6"/>
    </sheetView>
  </sheetViews>
  <sheetFormatPr defaultColWidth="9.00390625" defaultRowHeight="24.75" customHeight="1"/>
  <cols>
    <col min="1" max="1" width="4.625" style="1" customWidth="1"/>
    <col min="2" max="2" width="33.375" style="1" customWidth="1"/>
    <col min="3" max="3" width="7.25390625" style="1" customWidth="1"/>
    <col min="4" max="4" width="7.625" style="1" customWidth="1"/>
    <col min="5" max="5" width="8.625" style="11" customWidth="1"/>
    <col min="6" max="6" width="31.125" style="1" customWidth="1"/>
    <col min="7" max="7" width="11.125" style="11" customWidth="1"/>
    <col min="8" max="8" width="9.875" style="11" customWidth="1"/>
    <col min="9" max="9" width="11.50390625" style="11" customWidth="1"/>
    <col min="10" max="11" width="9.875" style="11" customWidth="1"/>
    <col min="12" max="12" width="10.50390625" style="11" customWidth="1"/>
    <col min="13" max="15" width="10.375" style="11" customWidth="1"/>
    <col min="16" max="16" width="10.25390625" style="11" customWidth="1"/>
    <col min="17" max="19" width="10.00390625" style="11" customWidth="1"/>
    <col min="20" max="20" width="9.00390625" style="11" customWidth="1"/>
    <col min="21" max="21" width="8.50390625" style="11" customWidth="1"/>
    <col min="22" max="26" width="9.50390625" style="11" customWidth="1"/>
    <col min="27" max="27" width="8.50390625" style="1" customWidth="1"/>
    <col min="28" max="29" width="11.00390625" style="12" customWidth="1"/>
    <col min="30" max="30" width="9.50390625" style="11" customWidth="1"/>
    <col min="31" max="31" width="7.00390625" style="13" customWidth="1"/>
    <col min="32" max="32" width="13.125" style="11" customWidth="1"/>
    <col min="33" max="34" width="9.00390625" style="1" customWidth="1"/>
    <col min="35" max="35" width="9.00390625" style="14" customWidth="1"/>
    <col min="36" max="255" width="9.00390625" style="1" customWidth="1"/>
    <col min="256" max="256" width="9.00390625" style="14" customWidth="1"/>
  </cols>
  <sheetData>
    <row r="1" spans="1:35" s="1" customFormat="1" ht="18.75" customHeight="1">
      <c r="A1" s="15" t="s">
        <v>228</v>
      </c>
      <c r="B1" s="15"/>
      <c r="C1" s="16"/>
      <c r="D1" s="16"/>
      <c r="E1" s="16"/>
      <c r="F1" s="17"/>
      <c r="G1" s="16"/>
      <c r="H1" s="16"/>
      <c r="I1" s="16"/>
      <c r="J1" s="16"/>
      <c r="K1" s="16"/>
      <c r="L1" s="16"/>
      <c r="M1" s="16"/>
      <c r="N1" s="16"/>
      <c r="O1" s="16"/>
      <c r="P1" s="16"/>
      <c r="Q1" s="16"/>
      <c r="R1" s="16"/>
      <c r="S1" s="16"/>
      <c r="T1" s="16"/>
      <c r="U1" s="16"/>
      <c r="Y1" s="16"/>
      <c r="Z1" s="16"/>
      <c r="AA1" s="17"/>
      <c r="AB1" s="16"/>
      <c r="AC1" s="16"/>
      <c r="AD1" s="16"/>
      <c r="AE1" s="54"/>
      <c r="AF1" s="11"/>
      <c r="AI1" s="7"/>
    </row>
    <row r="2" spans="1:36" s="1" customFormat="1" ht="27" customHeight="1">
      <c r="A2" s="18" t="s">
        <v>229</v>
      </c>
      <c r="B2" s="18"/>
      <c r="C2" s="18"/>
      <c r="D2" s="18"/>
      <c r="E2" s="18"/>
      <c r="F2" s="18"/>
      <c r="G2" s="18"/>
      <c r="H2" s="18"/>
      <c r="I2" s="18"/>
      <c r="J2" s="18"/>
      <c r="K2" s="18"/>
      <c r="L2" s="18"/>
      <c r="M2" s="18"/>
      <c r="N2" s="18"/>
      <c r="O2" s="18"/>
      <c r="P2" s="18"/>
      <c r="Q2" s="18"/>
      <c r="R2" s="18"/>
      <c r="S2" s="18"/>
      <c r="T2" s="18"/>
      <c r="U2" s="18"/>
      <c r="V2" s="18"/>
      <c r="W2" s="18"/>
      <c r="X2" s="18"/>
      <c r="Y2" s="18"/>
      <c r="Z2" s="18"/>
      <c r="AA2" s="18"/>
      <c r="AB2" s="55"/>
      <c r="AC2" s="55"/>
      <c r="AD2" s="18"/>
      <c r="AE2" s="54"/>
      <c r="AF2" s="56"/>
      <c r="AG2" s="72"/>
      <c r="AH2" s="72"/>
      <c r="AI2" s="73"/>
      <c r="AJ2" s="72"/>
    </row>
    <row r="3" spans="1:36" s="1" customFormat="1" ht="24.75" customHeight="1">
      <c r="A3" s="19" t="s">
        <v>230</v>
      </c>
      <c r="B3" s="19"/>
      <c r="C3" s="19"/>
      <c r="D3" s="20"/>
      <c r="E3" s="20"/>
      <c r="F3" s="19" t="s">
        <v>231</v>
      </c>
      <c r="G3" s="20"/>
      <c r="H3" s="20"/>
      <c r="I3" s="20"/>
      <c r="J3" s="20"/>
      <c r="K3" s="20"/>
      <c r="L3" s="20"/>
      <c r="M3" s="20"/>
      <c r="N3" s="20"/>
      <c r="O3" s="20"/>
      <c r="P3" s="20"/>
      <c r="Q3" s="20"/>
      <c r="R3" s="20"/>
      <c r="S3" s="20"/>
      <c r="T3" s="20"/>
      <c r="U3" s="20"/>
      <c r="V3" s="20"/>
      <c r="W3" s="20"/>
      <c r="X3" s="20"/>
      <c r="Y3" s="20"/>
      <c r="Z3" s="20"/>
      <c r="AA3" s="19"/>
      <c r="AB3" s="57"/>
      <c r="AC3" s="57"/>
      <c r="AD3" s="19"/>
      <c r="AE3" s="54"/>
      <c r="AF3" s="56"/>
      <c r="AG3" s="72"/>
      <c r="AH3" s="72"/>
      <c r="AI3" s="73"/>
      <c r="AJ3" s="72"/>
    </row>
    <row r="4" spans="1:36" s="1" customFormat="1" ht="39.75" customHeight="1">
      <c r="A4" s="21" t="s">
        <v>5</v>
      </c>
      <c r="B4" s="21" t="s">
        <v>6</v>
      </c>
      <c r="C4" s="21" t="s">
        <v>7</v>
      </c>
      <c r="D4" s="21" t="s">
        <v>8</v>
      </c>
      <c r="E4" s="21" t="s">
        <v>9</v>
      </c>
      <c r="F4" s="22" t="s">
        <v>10</v>
      </c>
      <c r="G4" s="23" t="s">
        <v>11</v>
      </c>
      <c r="H4" s="23"/>
      <c r="I4" s="23"/>
      <c r="J4" s="23"/>
      <c r="K4" s="23"/>
      <c r="L4" s="23"/>
      <c r="M4" s="23"/>
      <c r="N4" s="23"/>
      <c r="O4" s="23"/>
      <c r="P4" s="23"/>
      <c r="Q4" s="23"/>
      <c r="R4" s="23"/>
      <c r="S4" s="23"/>
      <c r="T4" s="23"/>
      <c r="U4" s="23"/>
      <c r="V4" s="23"/>
      <c r="W4" s="23"/>
      <c r="X4" s="23"/>
      <c r="Y4" s="23"/>
      <c r="Z4" s="23"/>
      <c r="AA4" s="24" t="s">
        <v>12</v>
      </c>
      <c r="AB4" s="28" t="s">
        <v>13</v>
      </c>
      <c r="AC4" s="58"/>
      <c r="AD4" s="21" t="s">
        <v>14</v>
      </c>
      <c r="AE4" s="59"/>
      <c r="AF4" s="56"/>
      <c r="AG4" s="72"/>
      <c r="AH4" s="72"/>
      <c r="AI4" s="73"/>
      <c r="AJ4" s="72"/>
    </row>
    <row r="5" spans="1:36" s="1" customFormat="1" ht="24.75" customHeight="1">
      <c r="A5" s="21"/>
      <c r="B5" s="21"/>
      <c r="C5" s="21"/>
      <c r="D5" s="21"/>
      <c r="E5" s="21"/>
      <c r="F5" s="22"/>
      <c r="G5" s="24" t="s">
        <v>15</v>
      </c>
      <c r="H5" s="25" t="s">
        <v>232</v>
      </c>
      <c r="I5" s="25" t="s">
        <v>233</v>
      </c>
      <c r="J5" s="25" t="s">
        <v>234</v>
      </c>
      <c r="K5" s="25" t="s">
        <v>235</v>
      </c>
      <c r="L5" s="51" t="s">
        <v>16</v>
      </c>
      <c r="M5" s="51"/>
      <c r="N5" s="51"/>
      <c r="O5" s="51"/>
      <c r="P5" s="51"/>
      <c r="Q5" s="51"/>
      <c r="R5" s="51"/>
      <c r="S5" s="51"/>
      <c r="T5" s="51"/>
      <c r="U5" s="51"/>
      <c r="V5" s="51"/>
      <c r="W5" s="51"/>
      <c r="X5" s="51"/>
      <c r="Y5" s="51"/>
      <c r="Z5" s="51"/>
      <c r="AA5" s="24"/>
      <c r="AB5" s="28" t="s">
        <v>17</v>
      </c>
      <c r="AC5" s="28" t="s">
        <v>18</v>
      </c>
      <c r="AD5" s="21"/>
      <c r="AE5" s="59"/>
      <c r="AF5" s="56"/>
      <c r="AG5" s="72"/>
      <c r="AH5" s="72"/>
      <c r="AI5" s="73"/>
      <c r="AJ5" s="72"/>
    </row>
    <row r="6" spans="1:36" s="1" customFormat="1" ht="66" customHeight="1">
      <c r="A6" s="21"/>
      <c r="B6" s="21"/>
      <c r="C6" s="21"/>
      <c r="D6" s="21"/>
      <c r="E6" s="21"/>
      <c r="F6" s="22"/>
      <c r="G6" s="24"/>
      <c r="H6" s="25"/>
      <c r="I6" s="25"/>
      <c r="J6" s="25"/>
      <c r="K6" s="25"/>
      <c r="L6" s="21" t="s">
        <v>19</v>
      </c>
      <c r="M6" s="21" t="s">
        <v>232</v>
      </c>
      <c r="N6" s="21" t="s">
        <v>233</v>
      </c>
      <c r="O6" s="21" t="s">
        <v>234</v>
      </c>
      <c r="P6" s="21" t="s">
        <v>235</v>
      </c>
      <c r="Q6" s="21" t="s">
        <v>20</v>
      </c>
      <c r="R6" s="21" t="s">
        <v>232</v>
      </c>
      <c r="S6" s="21" t="s">
        <v>233</v>
      </c>
      <c r="T6" s="21" t="s">
        <v>234</v>
      </c>
      <c r="U6" s="21" t="s">
        <v>235</v>
      </c>
      <c r="V6" s="21" t="s">
        <v>21</v>
      </c>
      <c r="W6" s="25" t="s">
        <v>232</v>
      </c>
      <c r="X6" s="25" t="s">
        <v>233</v>
      </c>
      <c r="Y6" s="25" t="s">
        <v>234</v>
      </c>
      <c r="Z6" s="25" t="s">
        <v>235</v>
      </c>
      <c r="AA6" s="24"/>
      <c r="AB6" s="28"/>
      <c r="AC6" s="28"/>
      <c r="AD6" s="21"/>
      <c r="AE6" s="59"/>
      <c r="AF6" s="56"/>
      <c r="AG6" s="72"/>
      <c r="AH6" s="72"/>
      <c r="AI6" s="73"/>
      <c r="AJ6" s="72"/>
    </row>
    <row r="7" spans="1:36" s="1" customFormat="1" ht="24.75" customHeight="1">
      <c r="A7" s="21"/>
      <c r="B7" s="21" t="s">
        <v>22</v>
      </c>
      <c r="C7" s="21" t="s">
        <v>23</v>
      </c>
      <c r="D7" s="21" t="s">
        <v>23</v>
      </c>
      <c r="E7" s="21" t="s">
        <v>23</v>
      </c>
      <c r="F7" s="22" t="s">
        <v>23</v>
      </c>
      <c r="G7" s="26">
        <f>SUM(L7,Q7,V7)</f>
        <v>142166.1399</v>
      </c>
      <c r="H7" s="26">
        <f aca="true" t="shared" si="0" ref="H7:K7">SUM(H8,H11,H129,H132,H148,H169,H196,H212,H580,H585)</f>
        <v>15700.768</v>
      </c>
      <c r="I7" s="26">
        <f t="shared" si="0"/>
        <v>89479.40999999999</v>
      </c>
      <c r="J7" s="26">
        <f t="shared" si="0"/>
        <v>3300</v>
      </c>
      <c r="K7" s="26">
        <f t="shared" si="0"/>
        <v>33685.9619</v>
      </c>
      <c r="L7" s="26">
        <f aca="true" t="shared" si="1" ref="L7:P7">SUM(L8,L11,L129,L132,L148,L169,L196,L212,L580,L585)</f>
        <v>60392.5199</v>
      </c>
      <c r="M7" s="26">
        <f t="shared" si="1"/>
        <v>10003.328000000001</v>
      </c>
      <c r="N7" s="26">
        <f t="shared" si="1"/>
        <v>26857.805</v>
      </c>
      <c r="O7" s="26">
        <f t="shared" si="1"/>
        <v>1100</v>
      </c>
      <c r="P7" s="26">
        <f t="shared" si="1"/>
        <v>22431.3869</v>
      </c>
      <c r="Q7" s="26">
        <f aca="true" t="shared" si="2" ref="Q7:U7">SUM(Q8,Q11,Q129,Q132,Q148,Q169,Q196,Q212,Q580,Q585)</f>
        <v>45836.01</v>
      </c>
      <c r="R7" s="26">
        <f t="shared" si="2"/>
        <v>3743.99</v>
      </c>
      <c r="S7" s="26">
        <f t="shared" si="2"/>
        <v>34098.625</v>
      </c>
      <c r="T7" s="26">
        <f t="shared" si="2"/>
        <v>1100</v>
      </c>
      <c r="U7" s="26">
        <f t="shared" si="2"/>
        <v>6893.3949999999995</v>
      </c>
      <c r="V7" s="26">
        <f aca="true" t="shared" si="3" ref="V7:Z7">SUM(V8,V11,V129,V132,V148,V169,V196,V212,V580,V585)</f>
        <v>35937.61000000001</v>
      </c>
      <c r="W7" s="26">
        <f t="shared" si="3"/>
        <v>1953.45</v>
      </c>
      <c r="X7" s="26">
        <f t="shared" si="3"/>
        <v>28522.980000000003</v>
      </c>
      <c r="Y7" s="26">
        <f t="shared" si="3"/>
        <v>1100</v>
      </c>
      <c r="Z7" s="26">
        <f t="shared" si="3"/>
        <v>4361.18</v>
      </c>
      <c r="AA7" s="26" t="s">
        <v>24</v>
      </c>
      <c r="AB7" s="28">
        <v>4366</v>
      </c>
      <c r="AC7" s="28">
        <v>14787</v>
      </c>
      <c r="AD7" s="21" t="s">
        <v>23</v>
      </c>
      <c r="AE7" s="4"/>
      <c r="AF7" s="56"/>
      <c r="AG7" s="72"/>
      <c r="AH7" s="72"/>
      <c r="AI7" s="73"/>
      <c r="AJ7" s="72"/>
    </row>
    <row r="8" spans="1:36" s="1" customFormat="1" ht="24.75" customHeight="1">
      <c r="A8" s="21"/>
      <c r="B8" s="27" t="s">
        <v>25</v>
      </c>
      <c r="C8" s="21" t="s">
        <v>23</v>
      </c>
      <c r="D8" s="21" t="s">
        <v>23</v>
      </c>
      <c r="E8" s="28"/>
      <c r="F8" s="22"/>
      <c r="G8" s="26">
        <f>SUM(L8:V8)</f>
        <v>0</v>
      </c>
      <c r="H8" s="26"/>
      <c r="I8" s="26"/>
      <c r="J8" s="26"/>
      <c r="K8" s="26"/>
      <c r="L8" s="26">
        <f>L9+L10</f>
        <v>0</v>
      </c>
      <c r="M8" s="26"/>
      <c r="N8" s="26"/>
      <c r="O8" s="26"/>
      <c r="P8" s="26"/>
      <c r="Q8" s="26">
        <f>Q9+Q10</f>
        <v>0</v>
      </c>
      <c r="R8" s="26"/>
      <c r="S8" s="26"/>
      <c r="T8" s="26"/>
      <c r="U8" s="26"/>
      <c r="V8" s="26">
        <f>V9+V10</f>
        <v>0</v>
      </c>
      <c r="W8" s="26"/>
      <c r="X8" s="26"/>
      <c r="Y8" s="26"/>
      <c r="Z8" s="26"/>
      <c r="AA8" s="26"/>
      <c r="AB8" s="28"/>
      <c r="AC8" s="28"/>
      <c r="AD8" s="26"/>
      <c r="AE8" s="4"/>
      <c r="AF8" s="56"/>
      <c r="AG8" s="72"/>
      <c r="AH8" s="72"/>
      <c r="AI8" s="73"/>
      <c r="AJ8" s="72"/>
    </row>
    <row r="9" spans="1:36" s="1" customFormat="1" ht="24.75" customHeight="1">
      <c r="A9" s="21"/>
      <c r="B9" s="27" t="s">
        <v>26</v>
      </c>
      <c r="C9" s="21" t="s">
        <v>27</v>
      </c>
      <c r="D9" s="21" t="s">
        <v>28</v>
      </c>
      <c r="E9" s="28"/>
      <c r="F9" s="22"/>
      <c r="G9" s="26"/>
      <c r="H9" s="26"/>
      <c r="I9" s="26"/>
      <c r="J9" s="26"/>
      <c r="K9" s="26"/>
      <c r="L9" s="26"/>
      <c r="M9" s="26"/>
      <c r="N9" s="26"/>
      <c r="O9" s="26"/>
      <c r="P9" s="26"/>
      <c r="Q9" s="26"/>
      <c r="R9" s="26"/>
      <c r="S9" s="26"/>
      <c r="T9" s="26"/>
      <c r="U9" s="26"/>
      <c r="V9" s="26"/>
      <c r="W9" s="26"/>
      <c r="X9" s="26"/>
      <c r="Y9" s="26"/>
      <c r="Z9" s="26"/>
      <c r="AA9" s="26" t="s">
        <v>24</v>
      </c>
      <c r="AB9" s="28"/>
      <c r="AC9" s="28"/>
      <c r="AD9" s="60" t="s">
        <v>79</v>
      </c>
      <c r="AE9" s="4"/>
      <c r="AF9" s="56"/>
      <c r="AG9" s="72"/>
      <c r="AH9" s="72"/>
      <c r="AI9" s="73"/>
      <c r="AJ9" s="72"/>
    </row>
    <row r="10" spans="1:36" s="1" customFormat="1" ht="24.75" customHeight="1">
      <c r="A10" s="21"/>
      <c r="B10" s="27" t="s">
        <v>29</v>
      </c>
      <c r="C10" s="21" t="s">
        <v>27</v>
      </c>
      <c r="D10" s="21" t="s">
        <v>30</v>
      </c>
      <c r="E10" s="28"/>
      <c r="F10" s="22"/>
      <c r="G10" s="26"/>
      <c r="H10" s="26"/>
      <c r="I10" s="26"/>
      <c r="J10" s="26"/>
      <c r="K10" s="26"/>
      <c r="L10" s="26"/>
      <c r="M10" s="26"/>
      <c r="N10" s="26"/>
      <c r="O10" s="26"/>
      <c r="P10" s="26"/>
      <c r="Q10" s="26"/>
      <c r="R10" s="26"/>
      <c r="S10" s="26"/>
      <c r="T10" s="26"/>
      <c r="U10" s="26"/>
      <c r="V10" s="26"/>
      <c r="W10" s="26"/>
      <c r="X10" s="26"/>
      <c r="Y10" s="26"/>
      <c r="Z10" s="26"/>
      <c r="AA10" s="26" t="s">
        <v>31</v>
      </c>
      <c r="AB10" s="28"/>
      <c r="AC10" s="28"/>
      <c r="AD10" s="60" t="s">
        <v>79</v>
      </c>
      <c r="AE10" s="4"/>
      <c r="AF10" s="56"/>
      <c r="AG10" s="72"/>
      <c r="AH10" s="72"/>
      <c r="AI10" s="73"/>
      <c r="AJ10" s="72"/>
    </row>
    <row r="11" spans="1:36" s="1" customFormat="1" ht="49.5" customHeight="1">
      <c r="A11" s="21"/>
      <c r="B11" s="29" t="s">
        <v>32</v>
      </c>
      <c r="C11" s="21" t="s">
        <v>23</v>
      </c>
      <c r="D11" s="21" t="s">
        <v>23</v>
      </c>
      <c r="E11" s="28"/>
      <c r="F11" s="30"/>
      <c r="G11" s="26">
        <f>SUM(L11,Q11,V11)</f>
        <v>18335.3</v>
      </c>
      <c r="H11" s="26">
        <f aca="true" t="shared" si="4" ref="H11:K11">M11+R11+W11</f>
        <v>7767</v>
      </c>
      <c r="I11" s="26">
        <f t="shared" si="4"/>
        <v>7268.3</v>
      </c>
      <c r="J11" s="26">
        <f t="shared" si="4"/>
        <v>3300</v>
      </c>
      <c r="K11" s="26">
        <f t="shared" si="4"/>
        <v>0</v>
      </c>
      <c r="L11" s="26">
        <f aca="true" t="shared" si="5" ref="L11:Z11">SUM(L12,L43,L56,L120,)</f>
        <v>9371.1</v>
      </c>
      <c r="M11" s="26">
        <f t="shared" si="5"/>
        <v>5692.8</v>
      </c>
      <c r="N11" s="26">
        <f t="shared" si="5"/>
        <v>2578.3</v>
      </c>
      <c r="O11" s="26">
        <f t="shared" si="5"/>
        <v>1100</v>
      </c>
      <c r="P11" s="26">
        <f t="shared" si="5"/>
        <v>0</v>
      </c>
      <c r="Q11" s="26">
        <f t="shared" si="5"/>
        <v>5100.25</v>
      </c>
      <c r="R11" s="26">
        <f t="shared" si="5"/>
        <v>1365.25</v>
      </c>
      <c r="S11" s="26">
        <f t="shared" si="5"/>
        <v>2635</v>
      </c>
      <c r="T11" s="26">
        <f t="shared" si="5"/>
        <v>1100</v>
      </c>
      <c r="U11" s="26">
        <f t="shared" si="5"/>
        <v>0</v>
      </c>
      <c r="V11" s="26">
        <f t="shared" si="5"/>
        <v>3863.95</v>
      </c>
      <c r="W11" s="26">
        <f t="shared" si="5"/>
        <v>708.95</v>
      </c>
      <c r="X11" s="26">
        <f t="shared" si="5"/>
        <v>2055</v>
      </c>
      <c r="Y11" s="26">
        <f t="shared" si="5"/>
        <v>1100</v>
      </c>
      <c r="Z11" s="26">
        <f t="shared" si="5"/>
        <v>0</v>
      </c>
      <c r="AA11" s="26"/>
      <c r="AB11" s="28"/>
      <c r="AC11" s="28"/>
      <c r="AD11" s="21" t="s">
        <v>23</v>
      </c>
      <c r="AE11" s="4"/>
      <c r="AF11" s="56"/>
      <c r="AG11" s="72"/>
      <c r="AH11" s="72"/>
      <c r="AI11" s="73"/>
      <c r="AJ11" s="72"/>
    </row>
    <row r="12" spans="1:36" s="1" customFormat="1" ht="24.75" customHeight="1">
      <c r="A12" s="21"/>
      <c r="B12" s="29" t="s">
        <v>34</v>
      </c>
      <c r="C12" s="21" t="s">
        <v>35</v>
      </c>
      <c r="D12" s="21" t="s">
        <v>65</v>
      </c>
      <c r="E12" s="28"/>
      <c r="F12" s="22"/>
      <c r="G12" s="26">
        <f aca="true" t="shared" si="6" ref="G11:G22">SUM(L12,Q12,V12)</f>
        <v>10813.3</v>
      </c>
      <c r="H12" s="26">
        <f aca="true" t="shared" si="7" ref="H12:H27">M12+R12+W12</f>
        <v>2572</v>
      </c>
      <c r="I12" s="26">
        <f aca="true" t="shared" si="8" ref="I12:I27">N12+S12+X12</f>
        <v>4941.3</v>
      </c>
      <c r="J12" s="26">
        <f aca="true" t="shared" si="9" ref="J12:J27">O12+T12+Y12</f>
        <v>3300</v>
      </c>
      <c r="K12" s="26">
        <f aca="true" t="shared" si="10" ref="K12:K27">P12+U12+Z12</f>
        <v>0</v>
      </c>
      <c r="L12" s="26">
        <f aca="true" t="shared" si="11" ref="L12:Z12">SUM(L13,L30,L33,L34,)</f>
        <v>5170.1</v>
      </c>
      <c r="M12" s="26">
        <f t="shared" si="11"/>
        <v>2448.8</v>
      </c>
      <c r="N12" s="26">
        <f t="shared" si="11"/>
        <v>1621.3</v>
      </c>
      <c r="O12" s="26">
        <f t="shared" si="11"/>
        <v>1100</v>
      </c>
      <c r="P12" s="26">
        <f t="shared" si="11"/>
        <v>0</v>
      </c>
      <c r="Q12" s="26">
        <f t="shared" si="11"/>
        <v>2830</v>
      </c>
      <c r="R12" s="26">
        <f t="shared" si="11"/>
        <v>20</v>
      </c>
      <c r="S12" s="26">
        <f t="shared" si="11"/>
        <v>1710</v>
      </c>
      <c r="T12" s="26">
        <f t="shared" si="11"/>
        <v>1100</v>
      </c>
      <c r="U12" s="26">
        <f t="shared" si="11"/>
        <v>0</v>
      </c>
      <c r="V12" s="26">
        <f t="shared" si="11"/>
        <v>2813.2</v>
      </c>
      <c r="W12" s="26">
        <f t="shared" si="11"/>
        <v>103.2</v>
      </c>
      <c r="X12" s="26">
        <f t="shared" si="11"/>
        <v>1610</v>
      </c>
      <c r="Y12" s="26">
        <f t="shared" si="11"/>
        <v>1100</v>
      </c>
      <c r="Z12" s="26">
        <f t="shared" si="11"/>
        <v>0</v>
      </c>
      <c r="AA12" s="26" t="s">
        <v>24</v>
      </c>
      <c r="AB12" s="28"/>
      <c r="AC12" s="28"/>
      <c r="AD12" s="60" t="s">
        <v>38</v>
      </c>
      <c r="AE12" s="4"/>
      <c r="AF12" s="56"/>
      <c r="AG12" s="72"/>
      <c r="AH12" s="72"/>
      <c r="AI12" s="73"/>
      <c r="AJ12" s="72"/>
    </row>
    <row r="13" spans="1:36" s="1" customFormat="1" ht="24.75" customHeight="1">
      <c r="A13" s="21"/>
      <c r="B13" s="29" t="s">
        <v>39</v>
      </c>
      <c r="C13" s="21" t="s">
        <v>35</v>
      </c>
      <c r="D13" s="21" t="s">
        <v>65</v>
      </c>
      <c r="E13" s="28"/>
      <c r="F13" s="22"/>
      <c r="G13" s="26">
        <f t="shared" si="6"/>
        <v>8630.1</v>
      </c>
      <c r="H13" s="26">
        <f t="shared" si="7"/>
        <v>2418.8</v>
      </c>
      <c r="I13" s="26">
        <f t="shared" si="8"/>
        <v>2911.3</v>
      </c>
      <c r="J13" s="26">
        <f t="shared" si="9"/>
        <v>3300</v>
      </c>
      <c r="K13" s="26">
        <f t="shared" si="10"/>
        <v>0</v>
      </c>
      <c r="L13" s="26">
        <f aca="true" t="shared" si="12" ref="L13:P13">SUM(L14:L29)</f>
        <v>4310.1</v>
      </c>
      <c r="M13" s="26">
        <f t="shared" si="12"/>
        <v>2398.8</v>
      </c>
      <c r="N13" s="26">
        <f t="shared" si="12"/>
        <v>811.3</v>
      </c>
      <c r="O13" s="26">
        <f t="shared" si="12"/>
        <v>1100</v>
      </c>
      <c r="P13" s="26">
        <f t="shared" si="12"/>
        <v>0</v>
      </c>
      <c r="Q13" s="26">
        <f aca="true" t="shared" si="13" ref="Q13:U13">SUM(Q14:Q29)</f>
        <v>2220</v>
      </c>
      <c r="R13" s="26">
        <f t="shared" si="13"/>
        <v>20</v>
      </c>
      <c r="S13" s="26">
        <f t="shared" si="13"/>
        <v>1100</v>
      </c>
      <c r="T13" s="26">
        <f t="shared" si="13"/>
        <v>1100</v>
      </c>
      <c r="U13" s="26">
        <f t="shared" si="13"/>
        <v>0</v>
      </c>
      <c r="V13" s="26">
        <f aca="true" t="shared" si="14" ref="V13:Z13">SUM(V14:V29)</f>
        <v>2100</v>
      </c>
      <c r="W13" s="26">
        <f t="shared" si="14"/>
        <v>0</v>
      </c>
      <c r="X13" s="26">
        <f t="shared" si="14"/>
        <v>1000</v>
      </c>
      <c r="Y13" s="26">
        <f t="shared" si="14"/>
        <v>1100</v>
      </c>
      <c r="Z13" s="26">
        <f t="shared" si="14"/>
        <v>0</v>
      </c>
      <c r="AA13" s="26"/>
      <c r="AB13" s="28">
        <f>AB14+AB15+AB17+AB18+AB20+AB22+AB25+AB23</f>
        <v>1138</v>
      </c>
      <c r="AC13" s="28">
        <f>AC14+AC15+AC17+AC18+AC20+AC22+AC25+AC23</f>
        <v>3828</v>
      </c>
      <c r="AD13" s="60" t="s">
        <v>38</v>
      </c>
      <c r="AE13" s="4"/>
      <c r="AF13" s="56"/>
      <c r="AG13" s="72"/>
      <c r="AH13" s="72"/>
      <c r="AI13" s="73"/>
      <c r="AJ13" s="72"/>
    </row>
    <row r="14" spans="1:36" s="1" customFormat="1" ht="24.75" customHeight="1">
      <c r="A14" s="21">
        <v>1</v>
      </c>
      <c r="B14" s="31" t="s">
        <v>236</v>
      </c>
      <c r="C14" s="21" t="s">
        <v>27</v>
      </c>
      <c r="D14" s="21" t="s">
        <v>55</v>
      </c>
      <c r="E14" s="28">
        <v>1</v>
      </c>
      <c r="F14" s="32" t="s">
        <v>237</v>
      </c>
      <c r="G14" s="26">
        <f t="shared" si="6"/>
        <v>50</v>
      </c>
      <c r="H14" s="26">
        <f t="shared" si="7"/>
        <v>0</v>
      </c>
      <c r="I14" s="26">
        <f t="shared" si="8"/>
        <v>50</v>
      </c>
      <c r="J14" s="26">
        <f t="shared" si="9"/>
        <v>0</v>
      </c>
      <c r="K14" s="26">
        <f t="shared" si="10"/>
        <v>0</v>
      </c>
      <c r="L14" s="35">
        <v>50</v>
      </c>
      <c r="M14" s="35"/>
      <c r="N14" s="35">
        <v>50</v>
      </c>
      <c r="O14" s="35"/>
      <c r="P14" s="35"/>
      <c r="Q14" s="26"/>
      <c r="R14" s="26"/>
      <c r="S14" s="26"/>
      <c r="T14" s="26"/>
      <c r="U14" s="26"/>
      <c r="V14" s="26"/>
      <c r="W14" s="26"/>
      <c r="X14" s="26"/>
      <c r="Y14" s="26"/>
      <c r="Z14" s="26"/>
      <c r="AA14" s="26" t="s">
        <v>31</v>
      </c>
      <c r="AB14" s="28">
        <v>54</v>
      </c>
      <c r="AC14" s="28">
        <v>153</v>
      </c>
      <c r="AD14" s="60" t="s">
        <v>57</v>
      </c>
      <c r="AE14" s="61"/>
      <c r="AF14" s="62"/>
      <c r="AG14" s="72"/>
      <c r="AH14" s="72"/>
      <c r="AI14" s="73"/>
      <c r="AJ14" s="72"/>
    </row>
    <row r="15" spans="1:36" s="1" customFormat="1" ht="24.75" customHeight="1">
      <c r="A15" s="21">
        <v>2</v>
      </c>
      <c r="B15" s="31" t="s">
        <v>238</v>
      </c>
      <c r="C15" s="21" t="s">
        <v>27</v>
      </c>
      <c r="D15" s="21" t="s">
        <v>55</v>
      </c>
      <c r="E15" s="28">
        <v>1</v>
      </c>
      <c r="F15" s="33" t="s">
        <v>239</v>
      </c>
      <c r="G15" s="26">
        <f t="shared" si="6"/>
        <v>110</v>
      </c>
      <c r="H15" s="26">
        <f t="shared" si="7"/>
        <v>0</v>
      </c>
      <c r="I15" s="26">
        <f t="shared" si="8"/>
        <v>110</v>
      </c>
      <c r="J15" s="26">
        <f t="shared" si="9"/>
        <v>0</v>
      </c>
      <c r="K15" s="26">
        <f t="shared" si="10"/>
        <v>0</v>
      </c>
      <c r="L15" s="35">
        <v>110</v>
      </c>
      <c r="M15" s="35"/>
      <c r="N15" s="35">
        <v>110</v>
      </c>
      <c r="O15" s="35"/>
      <c r="P15" s="35"/>
      <c r="Q15" s="26"/>
      <c r="R15" s="26"/>
      <c r="S15" s="26"/>
      <c r="T15" s="26"/>
      <c r="U15" s="26"/>
      <c r="V15" s="26"/>
      <c r="W15" s="26"/>
      <c r="X15" s="26"/>
      <c r="Y15" s="26"/>
      <c r="Z15" s="26"/>
      <c r="AA15" s="26" t="s">
        <v>31</v>
      </c>
      <c r="AB15" s="28">
        <v>31</v>
      </c>
      <c r="AC15" s="28">
        <v>122</v>
      </c>
      <c r="AD15" s="60" t="s">
        <v>57</v>
      </c>
      <c r="AE15" s="61"/>
      <c r="AF15" s="63"/>
      <c r="AG15" s="72"/>
      <c r="AH15" s="72"/>
      <c r="AI15" s="72"/>
      <c r="AJ15" s="72"/>
    </row>
    <row r="16" spans="1:36" s="1" customFormat="1" ht="24.75" customHeight="1">
      <c r="A16" s="21">
        <v>3</v>
      </c>
      <c r="B16" s="31" t="s">
        <v>240</v>
      </c>
      <c r="C16" s="21" t="s">
        <v>27</v>
      </c>
      <c r="D16" s="21" t="s">
        <v>55</v>
      </c>
      <c r="E16" s="28">
        <v>1</v>
      </c>
      <c r="F16" s="33" t="s">
        <v>241</v>
      </c>
      <c r="G16" s="26">
        <f t="shared" si="6"/>
        <v>70</v>
      </c>
      <c r="H16" s="26">
        <f t="shared" si="7"/>
        <v>0</v>
      </c>
      <c r="I16" s="26">
        <f t="shared" si="8"/>
        <v>70</v>
      </c>
      <c r="J16" s="26">
        <f t="shared" si="9"/>
        <v>0</v>
      </c>
      <c r="K16" s="26">
        <f t="shared" si="10"/>
        <v>0</v>
      </c>
      <c r="L16" s="35">
        <v>70</v>
      </c>
      <c r="M16" s="35"/>
      <c r="N16" s="35">
        <v>70</v>
      </c>
      <c r="O16" s="35"/>
      <c r="P16" s="35"/>
      <c r="Q16" s="26"/>
      <c r="R16" s="26"/>
      <c r="S16" s="26"/>
      <c r="T16" s="26"/>
      <c r="U16" s="26"/>
      <c r="V16" s="26"/>
      <c r="W16" s="26"/>
      <c r="X16" s="26"/>
      <c r="Y16" s="26"/>
      <c r="Z16" s="26"/>
      <c r="AA16" s="26" t="s">
        <v>31</v>
      </c>
      <c r="AB16" s="28">
        <v>83</v>
      </c>
      <c r="AC16" s="28">
        <v>236</v>
      </c>
      <c r="AD16" s="60" t="s">
        <v>57</v>
      </c>
      <c r="AE16" s="61"/>
      <c r="AF16" s="63"/>
      <c r="AG16" s="72"/>
      <c r="AH16" s="72"/>
      <c r="AI16" s="72"/>
      <c r="AJ16" s="72"/>
    </row>
    <row r="17" spans="1:36" s="1" customFormat="1" ht="100.5" customHeight="1">
      <c r="A17" s="21">
        <v>4</v>
      </c>
      <c r="B17" s="34" t="s">
        <v>242</v>
      </c>
      <c r="C17" s="21" t="s">
        <v>27</v>
      </c>
      <c r="D17" s="21" t="s">
        <v>55</v>
      </c>
      <c r="E17" s="28">
        <v>1</v>
      </c>
      <c r="F17" s="33" t="s">
        <v>243</v>
      </c>
      <c r="G17" s="26">
        <f t="shared" si="6"/>
        <v>90</v>
      </c>
      <c r="H17" s="26">
        <f t="shared" si="7"/>
        <v>0</v>
      </c>
      <c r="I17" s="26">
        <f t="shared" si="8"/>
        <v>90</v>
      </c>
      <c r="J17" s="26">
        <f t="shared" si="9"/>
        <v>0</v>
      </c>
      <c r="K17" s="26">
        <f t="shared" si="10"/>
        <v>0</v>
      </c>
      <c r="L17" s="35">
        <v>90</v>
      </c>
      <c r="M17" s="35"/>
      <c r="N17" s="35">
        <v>90</v>
      </c>
      <c r="O17" s="35"/>
      <c r="P17" s="35"/>
      <c r="Q17" s="26"/>
      <c r="R17" s="26"/>
      <c r="S17" s="26"/>
      <c r="T17" s="26"/>
      <c r="U17" s="26"/>
      <c r="V17" s="26"/>
      <c r="W17" s="26"/>
      <c r="X17" s="26"/>
      <c r="Y17" s="26"/>
      <c r="Z17" s="26"/>
      <c r="AA17" s="26" t="s">
        <v>31</v>
      </c>
      <c r="AB17" s="28">
        <v>265</v>
      </c>
      <c r="AC17" s="28">
        <v>1006</v>
      </c>
      <c r="AD17" s="60" t="s">
        <v>57</v>
      </c>
      <c r="AE17" s="61"/>
      <c r="AF17" s="63"/>
      <c r="AG17" s="72"/>
      <c r="AH17" s="72"/>
      <c r="AI17" s="72"/>
      <c r="AJ17" s="72"/>
    </row>
    <row r="18" spans="1:36" s="1" customFormat="1" ht="34.5" customHeight="1">
      <c r="A18" s="21">
        <v>5</v>
      </c>
      <c r="B18" s="31" t="s">
        <v>244</v>
      </c>
      <c r="C18" s="21" t="s">
        <v>27</v>
      </c>
      <c r="D18" s="21" t="s">
        <v>55</v>
      </c>
      <c r="E18" s="28">
        <v>1</v>
      </c>
      <c r="F18" s="33" t="s">
        <v>245</v>
      </c>
      <c r="G18" s="26">
        <f t="shared" si="6"/>
        <v>100</v>
      </c>
      <c r="H18" s="26">
        <f t="shared" si="7"/>
        <v>0</v>
      </c>
      <c r="I18" s="26">
        <f t="shared" si="8"/>
        <v>100</v>
      </c>
      <c r="J18" s="26">
        <f t="shared" si="9"/>
        <v>0</v>
      </c>
      <c r="K18" s="26">
        <f t="shared" si="10"/>
        <v>0</v>
      </c>
      <c r="L18" s="35">
        <v>100</v>
      </c>
      <c r="M18" s="35"/>
      <c r="N18" s="35">
        <v>100</v>
      </c>
      <c r="O18" s="35"/>
      <c r="P18" s="35"/>
      <c r="Q18" s="26"/>
      <c r="R18" s="26"/>
      <c r="S18" s="26"/>
      <c r="T18" s="26"/>
      <c r="U18" s="26"/>
      <c r="V18" s="26"/>
      <c r="W18" s="26"/>
      <c r="X18" s="26"/>
      <c r="Y18" s="26"/>
      <c r="Z18" s="26"/>
      <c r="AA18" s="26" t="s">
        <v>31</v>
      </c>
      <c r="AB18" s="28">
        <v>49</v>
      </c>
      <c r="AC18" s="28">
        <v>166</v>
      </c>
      <c r="AD18" s="60" t="s">
        <v>57</v>
      </c>
      <c r="AE18" s="61"/>
      <c r="AF18" s="63"/>
      <c r="AG18" s="72"/>
      <c r="AH18" s="72"/>
      <c r="AI18" s="72"/>
      <c r="AJ18" s="72"/>
    </row>
    <row r="19" spans="1:36" s="1" customFormat="1" ht="48" customHeight="1">
      <c r="A19" s="21">
        <v>6</v>
      </c>
      <c r="B19" s="31" t="s">
        <v>246</v>
      </c>
      <c r="C19" s="21" t="s">
        <v>27</v>
      </c>
      <c r="D19" s="21" t="s">
        <v>55</v>
      </c>
      <c r="E19" s="28">
        <v>1</v>
      </c>
      <c r="F19" s="33" t="s">
        <v>247</v>
      </c>
      <c r="G19" s="26">
        <f t="shared" si="6"/>
        <v>105</v>
      </c>
      <c r="H19" s="26">
        <f t="shared" si="7"/>
        <v>0</v>
      </c>
      <c r="I19" s="26">
        <f t="shared" si="8"/>
        <v>105</v>
      </c>
      <c r="J19" s="26">
        <f t="shared" si="9"/>
        <v>0</v>
      </c>
      <c r="K19" s="26">
        <f t="shared" si="10"/>
        <v>0</v>
      </c>
      <c r="L19" s="35">
        <v>105</v>
      </c>
      <c r="M19" s="35"/>
      <c r="N19" s="35">
        <v>105</v>
      </c>
      <c r="O19" s="35"/>
      <c r="P19" s="35"/>
      <c r="Q19" s="26"/>
      <c r="R19" s="26"/>
      <c r="S19" s="26"/>
      <c r="T19" s="26"/>
      <c r="U19" s="26"/>
      <c r="V19" s="26"/>
      <c r="W19" s="26"/>
      <c r="X19" s="26"/>
      <c r="Y19" s="26"/>
      <c r="Z19" s="26"/>
      <c r="AA19" s="26" t="s">
        <v>31</v>
      </c>
      <c r="AB19" s="28">
        <v>49</v>
      </c>
      <c r="AC19" s="28">
        <v>179</v>
      </c>
      <c r="AD19" s="60" t="s">
        <v>57</v>
      </c>
      <c r="AE19" s="61"/>
      <c r="AF19" s="63"/>
      <c r="AG19" s="72"/>
      <c r="AH19" s="72"/>
      <c r="AI19" s="72"/>
      <c r="AJ19" s="72"/>
    </row>
    <row r="20" spans="1:36" s="1" customFormat="1" ht="34.5" customHeight="1">
      <c r="A20" s="21">
        <v>7</v>
      </c>
      <c r="B20" s="34" t="s">
        <v>248</v>
      </c>
      <c r="C20" s="21" t="s">
        <v>27</v>
      </c>
      <c r="D20" s="21" t="s">
        <v>55</v>
      </c>
      <c r="E20" s="28">
        <v>1</v>
      </c>
      <c r="F20" s="33" t="s">
        <v>249</v>
      </c>
      <c r="G20" s="26">
        <f t="shared" si="6"/>
        <v>55</v>
      </c>
      <c r="H20" s="26">
        <f t="shared" si="7"/>
        <v>0</v>
      </c>
      <c r="I20" s="26">
        <f t="shared" si="8"/>
        <v>55</v>
      </c>
      <c r="J20" s="26">
        <f t="shared" si="9"/>
        <v>0</v>
      </c>
      <c r="K20" s="26">
        <f t="shared" si="10"/>
        <v>0</v>
      </c>
      <c r="L20" s="35">
        <v>55</v>
      </c>
      <c r="M20" s="35"/>
      <c r="N20" s="35">
        <v>55</v>
      </c>
      <c r="O20" s="35"/>
      <c r="P20" s="35"/>
      <c r="Q20" s="26"/>
      <c r="R20" s="26"/>
      <c r="S20" s="26"/>
      <c r="T20" s="26"/>
      <c r="U20" s="26"/>
      <c r="V20" s="26"/>
      <c r="W20" s="26"/>
      <c r="X20" s="26"/>
      <c r="Y20" s="26"/>
      <c r="Z20" s="26"/>
      <c r="AA20" s="26" t="s">
        <v>31</v>
      </c>
      <c r="AB20" s="64">
        <v>5</v>
      </c>
      <c r="AC20" s="28">
        <v>14</v>
      </c>
      <c r="AD20" s="60" t="s">
        <v>57</v>
      </c>
      <c r="AE20" s="61"/>
      <c r="AF20" s="63"/>
      <c r="AG20" s="72"/>
      <c r="AH20" s="72"/>
      <c r="AI20" s="72"/>
      <c r="AJ20" s="72"/>
    </row>
    <row r="21" spans="1:36" s="1" customFormat="1" ht="90" customHeight="1">
      <c r="A21" s="21">
        <v>8</v>
      </c>
      <c r="B21" s="31" t="s">
        <v>250</v>
      </c>
      <c r="C21" s="21" t="s">
        <v>27</v>
      </c>
      <c r="D21" s="21" t="s">
        <v>55</v>
      </c>
      <c r="E21" s="28" t="s">
        <v>251</v>
      </c>
      <c r="F21" s="33" t="s">
        <v>252</v>
      </c>
      <c r="G21" s="26">
        <f t="shared" si="6"/>
        <v>1100</v>
      </c>
      <c r="H21" s="26">
        <f t="shared" si="7"/>
        <v>0</v>
      </c>
      <c r="I21" s="26">
        <f t="shared" si="8"/>
        <v>0</v>
      </c>
      <c r="J21" s="26">
        <f t="shared" si="9"/>
        <v>1100</v>
      </c>
      <c r="K21" s="26">
        <f t="shared" si="10"/>
        <v>0</v>
      </c>
      <c r="L21" s="35"/>
      <c r="M21" s="35"/>
      <c r="N21" s="35"/>
      <c r="O21" s="35"/>
      <c r="P21" s="35"/>
      <c r="Q21" s="26">
        <v>1100</v>
      </c>
      <c r="R21" s="26"/>
      <c r="S21" s="26"/>
      <c r="T21" s="26">
        <v>1100</v>
      </c>
      <c r="U21" s="26"/>
      <c r="V21" s="26"/>
      <c r="W21" s="26"/>
      <c r="X21" s="26"/>
      <c r="Y21" s="26"/>
      <c r="Z21" s="26"/>
      <c r="AA21" s="26" t="s">
        <v>31</v>
      </c>
      <c r="AB21" s="28"/>
      <c r="AC21" s="28"/>
      <c r="AD21" s="60" t="s">
        <v>253</v>
      </c>
      <c r="AE21" s="61"/>
      <c r="AF21" s="65"/>
      <c r="AG21" s="72"/>
      <c r="AH21" s="72"/>
      <c r="AI21" s="72"/>
      <c r="AJ21" s="72"/>
    </row>
    <row r="22" spans="1:36" s="1" customFormat="1" ht="160.5" customHeight="1">
      <c r="A22" s="21">
        <v>9</v>
      </c>
      <c r="B22" s="31" t="s">
        <v>254</v>
      </c>
      <c r="C22" s="21" t="s">
        <v>27</v>
      </c>
      <c r="D22" s="21" t="s">
        <v>55</v>
      </c>
      <c r="E22" s="28">
        <v>1</v>
      </c>
      <c r="F22" s="33" t="s">
        <v>255</v>
      </c>
      <c r="G22" s="26">
        <f t="shared" si="6"/>
        <v>2200</v>
      </c>
      <c r="H22" s="26">
        <f t="shared" si="7"/>
        <v>0</v>
      </c>
      <c r="I22" s="26">
        <f t="shared" si="8"/>
        <v>0</v>
      </c>
      <c r="J22" s="26">
        <f t="shared" si="9"/>
        <v>2200</v>
      </c>
      <c r="K22" s="26">
        <f t="shared" si="10"/>
        <v>0</v>
      </c>
      <c r="L22" s="26">
        <v>1100</v>
      </c>
      <c r="M22" s="26"/>
      <c r="N22" s="26"/>
      <c r="O22" s="26">
        <v>1100</v>
      </c>
      <c r="P22" s="26"/>
      <c r="Q22" s="26"/>
      <c r="R22" s="26"/>
      <c r="S22" s="26"/>
      <c r="T22" s="26"/>
      <c r="U22" s="26"/>
      <c r="V22" s="26">
        <v>1100</v>
      </c>
      <c r="W22" s="26"/>
      <c r="X22" s="26"/>
      <c r="Y22" s="26">
        <v>1100</v>
      </c>
      <c r="Z22" s="26"/>
      <c r="AA22" s="26" t="s">
        <v>31</v>
      </c>
      <c r="AB22" s="28">
        <v>476</v>
      </c>
      <c r="AC22" s="28">
        <v>1484</v>
      </c>
      <c r="AD22" s="60" t="s">
        <v>253</v>
      </c>
      <c r="AE22" s="54"/>
      <c r="AF22" s="66"/>
      <c r="AG22" s="74"/>
      <c r="AH22" s="72"/>
      <c r="AI22" s="72"/>
      <c r="AJ22" s="75"/>
    </row>
    <row r="23" spans="1:36" s="1" customFormat="1" ht="39.75" customHeight="1">
      <c r="A23" s="21">
        <v>10</v>
      </c>
      <c r="B23" s="31" t="s">
        <v>256</v>
      </c>
      <c r="C23" s="21" t="s">
        <v>27</v>
      </c>
      <c r="D23" s="21" t="s">
        <v>65</v>
      </c>
      <c r="E23" s="28">
        <v>300</v>
      </c>
      <c r="F23" s="33" t="s">
        <v>257</v>
      </c>
      <c r="G23" s="26">
        <v>2198.8</v>
      </c>
      <c r="H23" s="26">
        <v>2198.8</v>
      </c>
      <c r="I23" s="26">
        <v>0</v>
      </c>
      <c r="J23" s="26">
        <v>0</v>
      </c>
      <c r="K23" s="26">
        <v>0</v>
      </c>
      <c r="L23" s="26">
        <v>2198.8</v>
      </c>
      <c r="M23" s="26">
        <v>2198.8</v>
      </c>
      <c r="N23" s="26"/>
      <c r="O23" s="26"/>
      <c r="P23" s="26"/>
      <c r="Q23" s="26"/>
      <c r="R23" s="26"/>
      <c r="S23" s="26"/>
      <c r="T23" s="26"/>
      <c r="U23" s="26"/>
      <c r="V23" s="26"/>
      <c r="W23" s="26"/>
      <c r="X23" s="26"/>
      <c r="Y23" s="26"/>
      <c r="Z23" s="26"/>
      <c r="AA23" s="26" t="s">
        <v>31</v>
      </c>
      <c r="AB23" s="28">
        <v>205</v>
      </c>
      <c r="AC23" s="28">
        <v>707</v>
      </c>
      <c r="AD23" s="60" t="s">
        <v>258</v>
      </c>
      <c r="AE23" s="54"/>
      <c r="AF23" s="67"/>
      <c r="AG23" s="74"/>
      <c r="AH23" s="72"/>
      <c r="AI23" s="72"/>
      <c r="AJ23" s="75"/>
    </row>
    <row r="24" spans="1:36" s="1" customFormat="1" ht="42" customHeight="1">
      <c r="A24" s="21">
        <v>11</v>
      </c>
      <c r="B24" s="31" t="s">
        <v>259</v>
      </c>
      <c r="C24" s="21" t="s">
        <v>27</v>
      </c>
      <c r="D24" s="21" t="s">
        <v>65</v>
      </c>
      <c r="E24" s="28">
        <v>10</v>
      </c>
      <c r="F24" s="33" t="s">
        <v>260</v>
      </c>
      <c r="G24" s="26">
        <v>200</v>
      </c>
      <c r="H24" s="26">
        <v>200</v>
      </c>
      <c r="I24" s="26">
        <f>N24+S24+X24</f>
        <v>0</v>
      </c>
      <c r="J24" s="26">
        <f>O24+T24+Y24</f>
        <v>0</v>
      </c>
      <c r="K24" s="26">
        <f>P24+U24+Z24</f>
        <v>0</v>
      </c>
      <c r="L24" s="26">
        <v>200</v>
      </c>
      <c r="M24" s="26">
        <v>200</v>
      </c>
      <c r="N24" s="26"/>
      <c r="O24" s="26"/>
      <c r="P24" s="26"/>
      <c r="Q24" s="26"/>
      <c r="R24" s="26"/>
      <c r="S24" s="26"/>
      <c r="T24" s="26"/>
      <c r="U24" s="26"/>
      <c r="V24" s="26"/>
      <c r="W24" s="26"/>
      <c r="X24" s="26"/>
      <c r="Y24" s="26"/>
      <c r="Z24" s="26"/>
      <c r="AA24" s="26" t="s">
        <v>31</v>
      </c>
      <c r="AB24" s="28">
        <v>205</v>
      </c>
      <c r="AC24" s="28">
        <v>707</v>
      </c>
      <c r="AD24" s="60" t="s">
        <v>258</v>
      </c>
      <c r="AE24" s="54"/>
      <c r="AF24" s="67"/>
      <c r="AG24" s="72"/>
      <c r="AH24" s="72"/>
      <c r="AI24" s="72"/>
      <c r="AJ24" s="72"/>
    </row>
    <row r="25" spans="1:36" s="1" customFormat="1" ht="43.5" customHeight="1">
      <c r="A25" s="21">
        <v>12</v>
      </c>
      <c r="B25" s="21" t="s">
        <v>261</v>
      </c>
      <c r="C25" s="21" t="s">
        <v>27</v>
      </c>
      <c r="D25" s="21" t="s">
        <v>262</v>
      </c>
      <c r="E25" s="28">
        <v>2600</v>
      </c>
      <c r="F25" s="33" t="s">
        <v>263</v>
      </c>
      <c r="G25" s="35">
        <v>20</v>
      </c>
      <c r="H25" s="26">
        <f>W25+M25+R25</f>
        <v>20</v>
      </c>
      <c r="I25" s="26">
        <f aca="true" t="shared" si="15" ref="I25:K25">X25+N25</f>
        <v>0</v>
      </c>
      <c r="J25" s="26">
        <f t="shared" si="15"/>
        <v>0</v>
      </c>
      <c r="K25" s="26">
        <f t="shared" si="15"/>
        <v>0</v>
      </c>
      <c r="L25" s="35"/>
      <c r="M25" s="35"/>
      <c r="N25" s="35"/>
      <c r="O25" s="35"/>
      <c r="P25" s="35"/>
      <c r="Q25" s="26">
        <v>20</v>
      </c>
      <c r="R25" s="26">
        <v>20</v>
      </c>
      <c r="S25" s="26"/>
      <c r="T25" s="26"/>
      <c r="U25" s="26"/>
      <c r="V25" s="26"/>
      <c r="W25" s="26"/>
      <c r="X25" s="26"/>
      <c r="Y25" s="26"/>
      <c r="Z25" s="26"/>
      <c r="AA25" s="26" t="s">
        <v>31</v>
      </c>
      <c r="AB25" s="28">
        <v>53</v>
      </c>
      <c r="AC25" s="28">
        <v>176</v>
      </c>
      <c r="AD25" s="60" t="s">
        <v>38</v>
      </c>
      <c r="AE25" s="61"/>
      <c r="AF25" s="56"/>
      <c r="AG25" s="72"/>
      <c r="AH25" s="72"/>
      <c r="AI25" s="76"/>
      <c r="AJ25" s="72"/>
    </row>
    <row r="26" spans="1:36" s="1" customFormat="1" ht="156" customHeight="1">
      <c r="A26" s="21">
        <v>13</v>
      </c>
      <c r="B26" s="36" t="s">
        <v>264</v>
      </c>
      <c r="C26" s="37" t="s">
        <v>27</v>
      </c>
      <c r="D26" s="37" t="s">
        <v>65</v>
      </c>
      <c r="E26" s="38">
        <v>5000</v>
      </c>
      <c r="F26" s="39" t="s">
        <v>265</v>
      </c>
      <c r="G26" s="35">
        <f>Q26+L26+V26</f>
        <v>2000</v>
      </c>
      <c r="H26" s="35">
        <f>R26+M26+W26</f>
        <v>0</v>
      </c>
      <c r="I26" s="35">
        <f>S26+N26+X26</f>
        <v>2000</v>
      </c>
      <c r="J26" s="35">
        <f>T26+O26+Y26</f>
        <v>0</v>
      </c>
      <c r="K26" s="35">
        <f>U26+P26+Z26</f>
        <v>0</v>
      </c>
      <c r="L26" s="35"/>
      <c r="M26" s="35"/>
      <c r="N26" s="35"/>
      <c r="O26" s="35"/>
      <c r="P26" s="35"/>
      <c r="Q26" s="53">
        <v>1000</v>
      </c>
      <c r="R26" s="26"/>
      <c r="S26" s="53">
        <v>1000</v>
      </c>
      <c r="T26" s="26"/>
      <c r="U26" s="26"/>
      <c r="V26" s="53">
        <v>1000</v>
      </c>
      <c r="W26" s="26"/>
      <c r="X26" s="53">
        <v>1000</v>
      </c>
      <c r="Y26" s="26"/>
      <c r="Z26" s="26"/>
      <c r="AA26" s="26" t="s">
        <v>31</v>
      </c>
      <c r="AB26" s="28"/>
      <c r="AC26" s="28"/>
      <c r="AD26" s="60" t="s">
        <v>38</v>
      </c>
      <c r="AE26" s="61"/>
      <c r="AF26" s="56"/>
      <c r="AG26" s="72"/>
      <c r="AH26" s="72"/>
      <c r="AI26" s="76"/>
      <c r="AJ26" s="72"/>
    </row>
    <row r="27" spans="1:36" s="1" customFormat="1" ht="57" customHeight="1">
      <c r="A27" s="21">
        <v>14</v>
      </c>
      <c r="B27" s="37" t="s">
        <v>266</v>
      </c>
      <c r="C27" s="37" t="s">
        <v>27</v>
      </c>
      <c r="D27" s="37" t="s">
        <v>65</v>
      </c>
      <c r="E27" s="38">
        <v>75</v>
      </c>
      <c r="F27" s="39" t="s">
        <v>267</v>
      </c>
      <c r="G27" s="35">
        <f>Q27+L27+V27</f>
        <v>100</v>
      </c>
      <c r="H27" s="35">
        <f>R27+M27+W27</f>
        <v>0</v>
      </c>
      <c r="I27" s="35">
        <f>S27+N27+X27</f>
        <v>100</v>
      </c>
      <c r="J27" s="35">
        <f>T27+O27+Y27</f>
        <v>0</v>
      </c>
      <c r="K27" s="35">
        <f>U27+P27+Z27</f>
        <v>0</v>
      </c>
      <c r="L27" s="35"/>
      <c r="M27" s="35"/>
      <c r="N27" s="35"/>
      <c r="O27" s="35"/>
      <c r="P27" s="35"/>
      <c r="Q27" s="26">
        <v>100</v>
      </c>
      <c r="R27" s="26"/>
      <c r="S27" s="26">
        <v>100</v>
      </c>
      <c r="T27" s="26"/>
      <c r="U27" s="26"/>
      <c r="V27" s="26"/>
      <c r="W27" s="26"/>
      <c r="X27" s="26"/>
      <c r="Y27" s="26"/>
      <c r="Z27" s="26"/>
      <c r="AA27" s="26" t="s">
        <v>31</v>
      </c>
      <c r="AB27" s="28"/>
      <c r="AC27" s="28"/>
      <c r="AD27" s="60" t="s">
        <v>38</v>
      </c>
      <c r="AE27" s="61"/>
      <c r="AF27" s="56"/>
      <c r="AG27" s="72"/>
      <c r="AH27" s="72"/>
      <c r="AI27" s="76"/>
      <c r="AJ27" s="72"/>
    </row>
    <row r="28" spans="1:36" s="1" customFormat="1" ht="52.5" customHeight="1">
      <c r="A28" s="21">
        <v>15</v>
      </c>
      <c r="B28" s="21" t="s">
        <v>268</v>
      </c>
      <c r="C28" s="21" t="s">
        <v>27</v>
      </c>
      <c r="D28" s="21" t="s">
        <v>55</v>
      </c>
      <c r="E28" s="28">
        <v>1</v>
      </c>
      <c r="F28" s="32" t="s">
        <v>269</v>
      </c>
      <c r="G28" s="35">
        <v>200</v>
      </c>
      <c r="H28" s="26">
        <v>0</v>
      </c>
      <c r="I28" s="26">
        <v>200</v>
      </c>
      <c r="J28" s="26">
        <f>O28+T28+Y28</f>
        <v>0</v>
      </c>
      <c r="K28" s="26">
        <f>P28+U28+Z28</f>
        <v>0</v>
      </c>
      <c r="L28" s="26">
        <v>200</v>
      </c>
      <c r="M28" s="26"/>
      <c r="N28" s="26">
        <v>200</v>
      </c>
      <c r="O28" s="26"/>
      <c r="P28" s="26"/>
      <c r="Q28" s="26"/>
      <c r="R28" s="26"/>
      <c r="S28" s="26"/>
      <c r="T28" s="26"/>
      <c r="U28" s="26"/>
      <c r="V28" s="26"/>
      <c r="W28" s="26"/>
      <c r="X28" s="26"/>
      <c r="Y28" s="26"/>
      <c r="Z28" s="26"/>
      <c r="AA28" s="26" t="s">
        <v>31</v>
      </c>
      <c r="AB28" s="28"/>
      <c r="AC28" s="28"/>
      <c r="AD28" s="60" t="s">
        <v>38</v>
      </c>
      <c r="AE28" s="61"/>
      <c r="AF28" s="56"/>
      <c r="AG28" s="72"/>
      <c r="AH28" s="72"/>
      <c r="AI28" s="76"/>
      <c r="AJ28" s="72"/>
    </row>
    <row r="29" spans="1:36" s="1" customFormat="1" ht="36" customHeight="1">
      <c r="A29" s="21">
        <v>16</v>
      </c>
      <c r="B29" s="21" t="s">
        <v>270</v>
      </c>
      <c r="C29" s="21" t="s">
        <v>27</v>
      </c>
      <c r="D29" s="21" t="s">
        <v>55</v>
      </c>
      <c r="E29" s="28">
        <v>1</v>
      </c>
      <c r="F29" s="32" t="s">
        <v>271</v>
      </c>
      <c r="G29" s="35">
        <v>31.3</v>
      </c>
      <c r="H29" s="26">
        <v>0</v>
      </c>
      <c r="I29" s="26">
        <v>31.3</v>
      </c>
      <c r="J29" s="26">
        <v>0</v>
      </c>
      <c r="K29" s="26">
        <v>0</v>
      </c>
      <c r="L29" s="35">
        <v>31.3</v>
      </c>
      <c r="M29" s="35"/>
      <c r="N29" s="35">
        <v>31.3</v>
      </c>
      <c r="O29" s="35"/>
      <c r="P29" s="35"/>
      <c r="Q29" s="26"/>
      <c r="R29" s="26"/>
      <c r="S29" s="26"/>
      <c r="T29" s="26"/>
      <c r="U29" s="26"/>
      <c r="V29" s="26"/>
      <c r="W29" s="26"/>
      <c r="X29" s="26"/>
      <c r="Y29" s="26"/>
      <c r="Z29" s="26"/>
      <c r="AA29" s="26" t="s">
        <v>31</v>
      </c>
      <c r="AB29" s="28"/>
      <c r="AC29" s="28"/>
      <c r="AD29" s="60" t="s">
        <v>38</v>
      </c>
      <c r="AE29" s="61"/>
      <c r="AF29" s="56"/>
      <c r="AG29" s="72"/>
      <c r="AH29" s="72"/>
      <c r="AI29" s="76"/>
      <c r="AJ29" s="72"/>
    </row>
    <row r="30" spans="1:36" s="1" customFormat="1" ht="24.75" customHeight="1">
      <c r="A30" s="21"/>
      <c r="B30" s="21" t="s">
        <v>42</v>
      </c>
      <c r="C30" s="21" t="s">
        <v>35</v>
      </c>
      <c r="D30" s="21" t="s">
        <v>65</v>
      </c>
      <c r="E30" s="28"/>
      <c r="F30" s="40"/>
      <c r="G30" s="26">
        <f>SUM(L30,Q30,V30)</f>
        <v>153.2</v>
      </c>
      <c r="H30" s="26">
        <f aca="true" t="shared" si="16" ref="H30:H43">M30+R30+W30</f>
        <v>153.2</v>
      </c>
      <c r="I30" s="26">
        <f aca="true" t="shared" si="17" ref="I30:I49">N30+S30+X30</f>
        <v>0</v>
      </c>
      <c r="J30" s="26">
        <f aca="true" t="shared" si="18" ref="J30:J49">O30+T30+Y30</f>
        <v>0</v>
      </c>
      <c r="K30" s="26">
        <f aca="true" t="shared" si="19" ref="K30:K49">P30+U30+Z30</f>
        <v>0</v>
      </c>
      <c r="L30" s="26">
        <f aca="true" t="shared" si="20" ref="L30:Q30">SUM(L31:L32)</f>
        <v>50</v>
      </c>
      <c r="M30" s="26">
        <f t="shared" si="20"/>
        <v>50</v>
      </c>
      <c r="N30" s="26"/>
      <c r="O30" s="26"/>
      <c r="P30" s="26"/>
      <c r="Q30" s="26">
        <f t="shared" si="20"/>
        <v>0</v>
      </c>
      <c r="R30" s="26"/>
      <c r="S30" s="26"/>
      <c r="T30" s="26"/>
      <c r="U30" s="26"/>
      <c r="V30" s="26">
        <f aca="true" t="shared" si="21" ref="V30:Z30">SUM(V31:V32)</f>
        <v>103.2</v>
      </c>
      <c r="W30" s="26">
        <f t="shared" si="21"/>
        <v>103.2</v>
      </c>
      <c r="X30" s="26">
        <f t="shared" si="21"/>
        <v>0</v>
      </c>
      <c r="Y30" s="26">
        <f t="shared" si="21"/>
        <v>0</v>
      </c>
      <c r="Z30" s="26">
        <f t="shared" si="21"/>
        <v>0</v>
      </c>
      <c r="AA30" s="26">
        <f>SUM(AA31:AA31)</f>
        <v>0</v>
      </c>
      <c r="AB30" s="28">
        <f>AB31+AB32</f>
        <v>150</v>
      </c>
      <c r="AC30" s="28">
        <f>AC31+AC32</f>
        <v>598</v>
      </c>
      <c r="AD30" s="60" t="s">
        <v>134</v>
      </c>
      <c r="AE30" s="4"/>
      <c r="AF30" s="56"/>
      <c r="AG30" s="72"/>
      <c r="AH30" s="72"/>
      <c r="AI30" s="72"/>
      <c r="AJ30" s="72"/>
    </row>
    <row r="31" spans="1:36" s="1" customFormat="1" ht="69.75" customHeight="1">
      <c r="A31" s="21">
        <v>1</v>
      </c>
      <c r="B31" s="31" t="s">
        <v>272</v>
      </c>
      <c r="C31" s="21" t="s">
        <v>35</v>
      </c>
      <c r="D31" s="21" t="s">
        <v>55</v>
      </c>
      <c r="E31" s="28">
        <v>1</v>
      </c>
      <c r="F31" s="40" t="s">
        <v>273</v>
      </c>
      <c r="G31" s="26">
        <f>SUM(L31,Q31,V31)</f>
        <v>103.2</v>
      </c>
      <c r="H31" s="26">
        <f t="shared" si="16"/>
        <v>103.2</v>
      </c>
      <c r="I31" s="26">
        <f t="shared" si="17"/>
        <v>0</v>
      </c>
      <c r="J31" s="26">
        <f t="shared" si="18"/>
        <v>0</v>
      </c>
      <c r="K31" s="26">
        <f t="shared" si="19"/>
        <v>0</v>
      </c>
      <c r="L31" s="26"/>
      <c r="M31" s="26"/>
      <c r="N31" s="26"/>
      <c r="O31" s="26"/>
      <c r="P31" s="26"/>
      <c r="Q31" s="26"/>
      <c r="R31" s="26"/>
      <c r="S31" s="26"/>
      <c r="T31" s="26"/>
      <c r="U31" s="26"/>
      <c r="V31" s="26">
        <v>103.2</v>
      </c>
      <c r="W31" s="26">
        <v>103.2</v>
      </c>
      <c r="X31" s="26"/>
      <c r="Y31" s="26"/>
      <c r="Z31" s="26"/>
      <c r="AA31" s="26" t="s">
        <v>24</v>
      </c>
      <c r="AB31" s="28">
        <v>150</v>
      </c>
      <c r="AC31" s="28">
        <v>598</v>
      </c>
      <c r="AD31" s="60" t="s">
        <v>44</v>
      </c>
      <c r="AE31" s="4"/>
      <c r="AF31" s="68"/>
      <c r="AG31" s="72"/>
      <c r="AH31" s="72"/>
      <c r="AI31" s="72"/>
      <c r="AJ31" s="72"/>
    </row>
    <row r="32" spans="1:36" s="1" customFormat="1" ht="73.5" customHeight="1">
      <c r="A32" s="21">
        <v>2</v>
      </c>
      <c r="B32" s="31" t="s">
        <v>274</v>
      </c>
      <c r="C32" s="21" t="s">
        <v>35</v>
      </c>
      <c r="D32" s="21" t="s">
        <v>55</v>
      </c>
      <c r="E32" s="28">
        <v>1</v>
      </c>
      <c r="F32" s="40" t="s">
        <v>275</v>
      </c>
      <c r="G32" s="26">
        <f>SUM(L32,Q32,V32)</f>
        <v>50</v>
      </c>
      <c r="H32" s="26">
        <f t="shared" si="16"/>
        <v>50</v>
      </c>
      <c r="I32" s="26">
        <f t="shared" si="17"/>
        <v>0</v>
      </c>
      <c r="J32" s="26">
        <f t="shared" si="18"/>
        <v>0</v>
      </c>
      <c r="K32" s="26">
        <f t="shared" si="19"/>
        <v>0</v>
      </c>
      <c r="L32" s="26">
        <v>50</v>
      </c>
      <c r="M32" s="26">
        <v>50</v>
      </c>
      <c r="N32" s="26"/>
      <c r="O32" s="26"/>
      <c r="P32" s="26"/>
      <c r="Q32" s="26"/>
      <c r="R32" s="26"/>
      <c r="S32" s="26"/>
      <c r="T32" s="26"/>
      <c r="U32" s="26"/>
      <c r="V32" s="26"/>
      <c r="W32" s="26"/>
      <c r="X32" s="26"/>
      <c r="Y32" s="26"/>
      <c r="Z32" s="26"/>
      <c r="AA32" s="26" t="s">
        <v>31</v>
      </c>
      <c r="AB32" s="28"/>
      <c r="AC32" s="28"/>
      <c r="AD32" s="60" t="s">
        <v>44</v>
      </c>
      <c r="AE32" s="54"/>
      <c r="AF32" s="56"/>
      <c r="AG32" s="72"/>
      <c r="AH32" s="72"/>
      <c r="AI32" s="72"/>
      <c r="AJ32" s="72"/>
    </row>
    <row r="33" spans="1:36" s="1" customFormat="1" ht="24.75" customHeight="1">
      <c r="A33" s="21"/>
      <c r="B33" s="21" t="s">
        <v>45</v>
      </c>
      <c r="C33" s="21" t="s">
        <v>35</v>
      </c>
      <c r="D33" s="21" t="s">
        <v>65</v>
      </c>
      <c r="E33" s="28"/>
      <c r="F33" s="33"/>
      <c r="G33" s="26">
        <v>0</v>
      </c>
      <c r="H33" s="26">
        <f t="shared" si="16"/>
        <v>0</v>
      </c>
      <c r="I33" s="26">
        <f t="shared" si="17"/>
        <v>0</v>
      </c>
      <c r="J33" s="26">
        <f t="shared" si="18"/>
        <v>0</v>
      </c>
      <c r="K33" s="26">
        <f t="shared" si="19"/>
        <v>0</v>
      </c>
      <c r="L33" s="26">
        <v>0</v>
      </c>
      <c r="M33" s="26"/>
      <c r="N33" s="26"/>
      <c r="O33" s="26"/>
      <c r="P33" s="26"/>
      <c r="Q33" s="26">
        <v>0</v>
      </c>
      <c r="R33" s="26"/>
      <c r="S33" s="26"/>
      <c r="T33" s="26"/>
      <c r="U33" s="26"/>
      <c r="V33" s="26">
        <v>0</v>
      </c>
      <c r="W33" s="26"/>
      <c r="X33" s="26"/>
      <c r="Y33" s="26"/>
      <c r="Z33" s="26"/>
      <c r="AA33" s="26" t="s">
        <v>24</v>
      </c>
      <c r="AB33" s="28">
        <v>0</v>
      </c>
      <c r="AC33" s="28">
        <v>0</v>
      </c>
      <c r="AD33" s="60" t="s">
        <v>258</v>
      </c>
      <c r="AE33" s="4"/>
      <c r="AF33" s="56"/>
      <c r="AG33" s="72"/>
      <c r="AH33" s="72"/>
      <c r="AI33" s="72"/>
      <c r="AJ33" s="72"/>
    </row>
    <row r="34" spans="1:36" s="1" customFormat="1" ht="24.75" customHeight="1">
      <c r="A34" s="21"/>
      <c r="B34" s="31" t="s">
        <v>46</v>
      </c>
      <c r="C34" s="21" t="s">
        <v>35</v>
      </c>
      <c r="D34" s="21" t="s">
        <v>65</v>
      </c>
      <c r="E34" s="28"/>
      <c r="F34" s="40"/>
      <c r="G34" s="26">
        <f>SUM(L34,Q34,V34)</f>
        <v>2030</v>
      </c>
      <c r="H34" s="26">
        <f t="shared" si="16"/>
        <v>0</v>
      </c>
      <c r="I34" s="26">
        <f t="shared" si="17"/>
        <v>2030</v>
      </c>
      <c r="J34" s="26">
        <f t="shared" si="18"/>
        <v>0</v>
      </c>
      <c r="K34" s="26">
        <f t="shared" si="19"/>
        <v>0</v>
      </c>
      <c r="L34" s="26">
        <f>SUM(L35:L42)</f>
        <v>810</v>
      </c>
      <c r="M34" s="26"/>
      <c r="N34" s="26">
        <f aca="true" t="shared" si="22" ref="N34:S34">SUM(N35:N42)</f>
        <v>810</v>
      </c>
      <c r="O34" s="26"/>
      <c r="P34" s="26"/>
      <c r="Q34" s="26">
        <f t="shared" si="22"/>
        <v>610</v>
      </c>
      <c r="R34" s="26"/>
      <c r="S34" s="26">
        <f t="shared" si="22"/>
        <v>610</v>
      </c>
      <c r="T34" s="26"/>
      <c r="U34" s="26"/>
      <c r="V34" s="26">
        <f>SUM(V35:V42)</f>
        <v>610</v>
      </c>
      <c r="W34" s="26">
        <f>SUM(W35:W42)</f>
        <v>0</v>
      </c>
      <c r="X34" s="26">
        <f>SUM(X35:X42)</f>
        <v>610</v>
      </c>
      <c r="Y34" s="26">
        <f>SUM(Y35:Y42)</f>
        <v>0</v>
      </c>
      <c r="Z34" s="26">
        <f>SUM(Z35:Z42)</f>
        <v>0</v>
      </c>
      <c r="AA34" s="26" t="s">
        <v>24</v>
      </c>
      <c r="AB34" s="28">
        <f>AB36</f>
        <v>6611</v>
      </c>
      <c r="AC34" s="28">
        <f>AC36</f>
        <v>24939</v>
      </c>
      <c r="AD34" s="60"/>
      <c r="AE34" s="4"/>
      <c r="AF34" s="56"/>
      <c r="AG34" s="72"/>
      <c r="AH34" s="72"/>
      <c r="AI34" s="72"/>
      <c r="AJ34" s="72"/>
    </row>
    <row r="35" spans="1:36" s="2" customFormat="1" ht="24.75" customHeight="1">
      <c r="A35" s="21">
        <v>1</v>
      </c>
      <c r="B35" s="31" t="s">
        <v>276</v>
      </c>
      <c r="C35" s="21" t="s">
        <v>27</v>
      </c>
      <c r="D35" s="21" t="s">
        <v>96</v>
      </c>
      <c r="E35" s="21">
        <v>100</v>
      </c>
      <c r="F35" s="41" t="s">
        <v>277</v>
      </c>
      <c r="G35" s="42">
        <v>90</v>
      </c>
      <c r="H35" s="26">
        <f t="shared" si="16"/>
        <v>0</v>
      </c>
      <c r="I35" s="26">
        <f t="shared" si="17"/>
        <v>90</v>
      </c>
      <c r="J35" s="26">
        <f t="shared" si="18"/>
        <v>0</v>
      </c>
      <c r="K35" s="26">
        <f t="shared" si="19"/>
        <v>0</v>
      </c>
      <c r="L35" s="42">
        <v>30</v>
      </c>
      <c r="M35" s="42"/>
      <c r="N35" s="42">
        <v>30</v>
      </c>
      <c r="O35" s="42"/>
      <c r="P35" s="42"/>
      <c r="Q35" s="42">
        <v>30</v>
      </c>
      <c r="R35" s="42"/>
      <c r="S35" s="42">
        <v>30</v>
      </c>
      <c r="T35" s="42"/>
      <c r="U35" s="42"/>
      <c r="V35" s="42">
        <v>30</v>
      </c>
      <c r="W35" s="42"/>
      <c r="X35" s="42">
        <v>30</v>
      </c>
      <c r="Y35" s="42"/>
      <c r="Z35" s="42"/>
      <c r="AA35" s="26" t="s">
        <v>31</v>
      </c>
      <c r="AB35" s="28">
        <v>100</v>
      </c>
      <c r="AC35" s="28">
        <v>325</v>
      </c>
      <c r="AD35" s="60" t="s">
        <v>258</v>
      </c>
      <c r="AE35" s="69"/>
      <c r="AF35" s="63"/>
      <c r="AG35" s="77"/>
      <c r="AH35" s="77"/>
      <c r="AI35" s="77"/>
      <c r="AJ35" s="78"/>
    </row>
    <row r="36" spans="1:36" s="2" customFormat="1" ht="39" customHeight="1">
      <c r="A36" s="21">
        <v>2</v>
      </c>
      <c r="B36" s="31" t="s">
        <v>278</v>
      </c>
      <c r="C36" s="21" t="s">
        <v>279</v>
      </c>
      <c r="D36" s="21" t="s">
        <v>36</v>
      </c>
      <c r="E36" s="21">
        <v>2</v>
      </c>
      <c r="F36" s="41" t="s">
        <v>280</v>
      </c>
      <c r="G36" s="26">
        <f aca="true" t="shared" si="23" ref="G36:G42">L36+Q36+V36</f>
        <v>180</v>
      </c>
      <c r="H36" s="26">
        <f t="shared" si="16"/>
        <v>0</v>
      </c>
      <c r="I36" s="26">
        <f t="shared" si="17"/>
        <v>180</v>
      </c>
      <c r="J36" s="26">
        <f t="shared" si="18"/>
        <v>0</v>
      </c>
      <c r="K36" s="26">
        <f t="shared" si="19"/>
        <v>0</v>
      </c>
      <c r="L36" s="26">
        <v>60</v>
      </c>
      <c r="M36" s="26"/>
      <c r="N36" s="26">
        <v>60</v>
      </c>
      <c r="O36" s="26"/>
      <c r="P36" s="26"/>
      <c r="Q36" s="26">
        <v>60</v>
      </c>
      <c r="R36" s="26"/>
      <c r="S36" s="26">
        <v>60</v>
      </c>
      <c r="T36" s="26"/>
      <c r="U36" s="26"/>
      <c r="V36" s="26">
        <v>60</v>
      </c>
      <c r="W36" s="26"/>
      <c r="X36" s="26">
        <v>60</v>
      </c>
      <c r="Y36" s="26"/>
      <c r="Z36" s="26"/>
      <c r="AA36" s="26" t="s">
        <v>31</v>
      </c>
      <c r="AB36" s="28">
        <v>6611</v>
      </c>
      <c r="AC36" s="64">
        <v>24939</v>
      </c>
      <c r="AD36" s="60" t="s">
        <v>258</v>
      </c>
      <c r="AE36" s="69"/>
      <c r="AF36" s="63"/>
      <c r="AG36" s="77"/>
      <c r="AH36" s="77"/>
      <c r="AI36" s="77"/>
      <c r="AJ36" s="78"/>
    </row>
    <row r="37" spans="1:36" s="2" customFormat="1" ht="45.75" customHeight="1">
      <c r="A37" s="21">
        <v>3</v>
      </c>
      <c r="B37" s="31" t="s">
        <v>281</v>
      </c>
      <c r="C37" s="21" t="s">
        <v>279</v>
      </c>
      <c r="D37" s="21" t="s">
        <v>36</v>
      </c>
      <c r="E37" s="21">
        <v>2</v>
      </c>
      <c r="F37" s="41" t="s">
        <v>282</v>
      </c>
      <c r="G37" s="26">
        <f t="shared" si="23"/>
        <v>120</v>
      </c>
      <c r="H37" s="26">
        <f t="shared" si="16"/>
        <v>0</v>
      </c>
      <c r="I37" s="26">
        <f t="shared" si="17"/>
        <v>120</v>
      </c>
      <c r="J37" s="26">
        <f t="shared" si="18"/>
        <v>0</v>
      </c>
      <c r="K37" s="26">
        <f t="shared" si="19"/>
        <v>0</v>
      </c>
      <c r="L37" s="26">
        <v>40</v>
      </c>
      <c r="M37" s="26"/>
      <c r="N37" s="26">
        <v>40</v>
      </c>
      <c r="O37" s="26"/>
      <c r="P37" s="26"/>
      <c r="Q37" s="26">
        <v>40</v>
      </c>
      <c r="R37" s="26"/>
      <c r="S37" s="26">
        <v>40</v>
      </c>
      <c r="T37" s="26"/>
      <c r="U37" s="26"/>
      <c r="V37" s="26">
        <v>40</v>
      </c>
      <c r="W37" s="26"/>
      <c r="X37" s="26">
        <v>40</v>
      </c>
      <c r="Y37" s="26"/>
      <c r="Z37" s="26"/>
      <c r="AA37" s="26" t="s">
        <v>31</v>
      </c>
      <c r="AB37" s="28">
        <v>6611</v>
      </c>
      <c r="AC37" s="64">
        <v>24939</v>
      </c>
      <c r="AD37" s="60" t="s">
        <v>258</v>
      </c>
      <c r="AE37" s="69"/>
      <c r="AF37" s="63"/>
      <c r="AG37" s="77"/>
      <c r="AH37" s="77"/>
      <c r="AI37" s="77"/>
      <c r="AJ37" s="78"/>
    </row>
    <row r="38" spans="1:36" s="2" customFormat="1" ht="30" customHeight="1">
      <c r="A38" s="21">
        <v>4</v>
      </c>
      <c r="B38" s="31" t="s">
        <v>283</v>
      </c>
      <c r="C38" s="21" t="s">
        <v>279</v>
      </c>
      <c r="D38" s="21" t="s">
        <v>36</v>
      </c>
      <c r="E38" s="28">
        <v>6</v>
      </c>
      <c r="F38" s="33" t="s">
        <v>284</v>
      </c>
      <c r="G38" s="26">
        <f t="shared" si="23"/>
        <v>240</v>
      </c>
      <c r="H38" s="26">
        <f t="shared" si="16"/>
        <v>0</v>
      </c>
      <c r="I38" s="26">
        <f t="shared" si="17"/>
        <v>240</v>
      </c>
      <c r="J38" s="26">
        <f t="shared" si="18"/>
        <v>0</v>
      </c>
      <c r="K38" s="26">
        <f t="shared" si="19"/>
        <v>0</v>
      </c>
      <c r="L38" s="26">
        <v>80</v>
      </c>
      <c r="M38" s="26"/>
      <c r="N38" s="26">
        <v>80</v>
      </c>
      <c r="O38" s="26"/>
      <c r="P38" s="26"/>
      <c r="Q38" s="26">
        <v>80</v>
      </c>
      <c r="R38" s="26"/>
      <c r="S38" s="26">
        <v>80</v>
      </c>
      <c r="T38" s="26"/>
      <c r="U38" s="26"/>
      <c r="V38" s="26">
        <v>80</v>
      </c>
      <c r="W38" s="26"/>
      <c r="X38" s="26">
        <v>80</v>
      </c>
      <c r="Y38" s="26"/>
      <c r="Z38" s="26"/>
      <c r="AA38" s="26" t="s">
        <v>31</v>
      </c>
      <c r="AB38" s="28">
        <v>6611</v>
      </c>
      <c r="AC38" s="64">
        <v>24939</v>
      </c>
      <c r="AD38" s="60" t="s">
        <v>258</v>
      </c>
      <c r="AE38" s="69"/>
      <c r="AF38" s="63"/>
      <c r="AG38" s="77"/>
      <c r="AH38" s="77"/>
      <c r="AI38" s="77"/>
      <c r="AJ38" s="78"/>
    </row>
    <row r="39" spans="1:36" s="2" customFormat="1" ht="31.5" customHeight="1">
      <c r="A39" s="21">
        <v>5</v>
      </c>
      <c r="B39" s="31" t="s">
        <v>285</v>
      </c>
      <c r="C39" s="43" t="s">
        <v>27</v>
      </c>
      <c r="D39" s="43" t="s">
        <v>55</v>
      </c>
      <c r="E39" s="43">
        <v>5</v>
      </c>
      <c r="F39" s="41" t="s">
        <v>286</v>
      </c>
      <c r="G39" s="26">
        <f t="shared" si="23"/>
        <v>200</v>
      </c>
      <c r="H39" s="26">
        <f t="shared" si="16"/>
        <v>0</v>
      </c>
      <c r="I39" s="26">
        <f t="shared" si="17"/>
        <v>200</v>
      </c>
      <c r="J39" s="26">
        <f t="shared" si="18"/>
        <v>0</v>
      </c>
      <c r="K39" s="26">
        <f t="shared" si="19"/>
        <v>0</v>
      </c>
      <c r="L39" s="43">
        <v>200</v>
      </c>
      <c r="M39" s="43"/>
      <c r="N39" s="43">
        <v>200</v>
      </c>
      <c r="O39" s="43"/>
      <c r="P39" s="43"/>
      <c r="Q39" s="43"/>
      <c r="R39" s="43"/>
      <c r="S39" s="43"/>
      <c r="T39" s="43"/>
      <c r="U39" s="43"/>
      <c r="V39" s="43"/>
      <c r="W39" s="43"/>
      <c r="X39" s="43"/>
      <c r="Y39" s="43"/>
      <c r="Z39" s="43"/>
      <c r="AA39" s="26" t="s">
        <v>31</v>
      </c>
      <c r="AB39" s="28">
        <v>6611</v>
      </c>
      <c r="AC39" s="64">
        <v>24939</v>
      </c>
      <c r="AD39" s="60" t="s">
        <v>258</v>
      </c>
      <c r="AE39" s="69"/>
      <c r="AF39" s="63"/>
      <c r="AG39" s="77"/>
      <c r="AH39" s="77"/>
      <c r="AI39" s="77"/>
      <c r="AJ39" s="77"/>
    </row>
    <row r="40" spans="1:36" s="2" customFormat="1" ht="33.75" customHeight="1">
      <c r="A40" s="21">
        <v>6</v>
      </c>
      <c r="B40" s="31" t="s">
        <v>287</v>
      </c>
      <c r="C40" s="21" t="s">
        <v>279</v>
      </c>
      <c r="D40" s="21" t="s">
        <v>36</v>
      </c>
      <c r="E40" s="28">
        <v>6</v>
      </c>
      <c r="F40" s="33" t="s">
        <v>288</v>
      </c>
      <c r="G40" s="26">
        <f t="shared" si="23"/>
        <v>600</v>
      </c>
      <c r="H40" s="26">
        <f t="shared" si="16"/>
        <v>0</v>
      </c>
      <c r="I40" s="26">
        <f t="shared" si="17"/>
        <v>600</v>
      </c>
      <c r="J40" s="26">
        <f t="shared" si="18"/>
        <v>0</v>
      </c>
      <c r="K40" s="26">
        <f t="shared" si="19"/>
        <v>0</v>
      </c>
      <c r="L40" s="26">
        <v>200</v>
      </c>
      <c r="M40" s="26"/>
      <c r="N40" s="26">
        <v>200</v>
      </c>
      <c r="O40" s="26"/>
      <c r="P40" s="26"/>
      <c r="Q40" s="26">
        <v>200</v>
      </c>
      <c r="R40" s="26"/>
      <c r="S40" s="26">
        <v>200</v>
      </c>
      <c r="T40" s="26"/>
      <c r="U40" s="26"/>
      <c r="V40" s="26">
        <v>200</v>
      </c>
      <c r="W40" s="26"/>
      <c r="X40" s="26">
        <v>200</v>
      </c>
      <c r="Y40" s="26"/>
      <c r="Z40" s="26"/>
      <c r="AA40" s="26" t="s">
        <v>31</v>
      </c>
      <c r="AB40" s="28">
        <v>6611</v>
      </c>
      <c r="AC40" s="64">
        <v>24939</v>
      </c>
      <c r="AD40" s="60" t="s">
        <v>258</v>
      </c>
      <c r="AE40" s="69"/>
      <c r="AF40" s="63"/>
      <c r="AG40" s="77"/>
      <c r="AH40" s="77"/>
      <c r="AI40" s="77"/>
      <c r="AJ40" s="78"/>
    </row>
    <row r="41" spans="1:36" s="2" customFormat="1" ht="30" customHeight="1">
      <c r="A41" s="21">
        <v>7</v>
      </c>
      <c r="B41" s="44" t="s">
        <v>289</v>
      </c>
      <c r="C41" s="21" t="s">
        <v>279</v>
      </c>
      <c r="D41" s="21" t="s">
        <v>36</v>
      </c>
      <c r="E41" s="43">
        <v>5</v>
      </c>
      <c r="F41" s="41" t="s">
        <v>290</v>
      </c>
      <c r="G41" s="26">
        <f t="shared" si="23"/>
        <v>300</v>
      </c>
      <c r="H41" s="26">
        <f t="shared" si="16"/>
        <v>0</v>
      </c>
      <c r="I41" s="26">
        <f t="shared" si="17"/>
        <v>300</v>
      </c>
      <c r="J41" s="26">
        <f t="shared" si="18"/>
        <v>0</v>
      </c>
      <c r="K41" s="26">
        <f t="shared" si="19"/>
        <v>0</v>
      </c>
      <c r="L41" s="21">
        <v>100</v>
      </c>
      <c r="M41" s="52"/>
      <c r="N41" s="52">
        <v>100</v>
      </c>
      <c r="O41" s="52"/>
      <c r="P41" s="52"/>
      <c r="Q41" s="43">
        <v>100</v>
      </c>
      <c r="R41" s="43"/>
      <c r="S41" s="43">
        <v>100</v>
      </c>
      <c r="T41" s="43"/>
      <c r="U41" s="43"/>
      <c r="V41" s="43">
        <v>100</v>
      </c>
      <c r="W41" s="43"/>
      <c r="X41" s="43">
        <v>100</v>
      </c>
      <c r="Y41" s="43"/>
      <c r="Z41" s="43"/>
      <c r="AA41" s="26" t="s">
        <v>31</v>
      </c>
      <c r="AB41" s="28">
        <v>6611</v>
      </c>
      <c r="AC41" s="64">
        <v>24939</v>
      </c>
      <c r="AD41" s="60" t="s">
        <v>258</v>
      </c>
      <c r="AE41" s="69"/>
      <c r="AF41" s="63"/>
      <c r="AG41" s="77"/>
      <c r="AH41" s="77"/>
      <c r="AI41" s="77"/>
      <c r="AJ41" s="78"/>
    </row>
    <row r="42" spans="1:36" s="2" customFormat="1" ht="34.5" customHeight="1">
      <c r="A42" s="21">
        <v>8</v>
      </c>
      <c r="B42" s="31" t="s">
        <v>291</v>
      </c>
      <c r="C42" s="21" t="s">
        <v>279</v>
      </c>
      <c r="D42" s="21" t="s">
        <v>36</v>
      </c>
      <c r="E42" s="28">
        <v>5</v>
      </c>
      <c r="F42" s="41" t="s">
        <v>292</v>
      </c>
      <c r="G42" s="26">
        <f t="shared" si="23"/>
        <v>300</v>
      </c>
      <c r="H42" s="26">
        <f t="shared" si="16"/>
        <v>0</v>
      </c>
      <c r="I42" s="26">
        <f t="shared" si="17"/>
        <v>300</v>
      </c>
      <c r="J42" s="26">
        <f t="shared" si="18"/>
        <v>0</v>
      </c>
      <c r="K42" s="26">
        <f t="shared" si="19"/>
        <v>0</v>
      </c>
      <c r="L42" s="26">
        <v>100</v>
      </c>
      <c r="M42" s="26"/>
      <c r="N42" s="26">
        <v>100</v>
      </c>
      <c r="O42" s="26"/>
      <c r="P42" s="26"/>
      <c r="Q42" s="26">
        <v>100</v>
      </c>
      <c r="R42" s="26"/>
      <c r="S42" s="26">
        <v>100</v>
      </c>
      <c r="T42" s="26"/>
      <c r="U42" s="26"/>
      <c r="V42" s="26">
        <v>100</v>
      </c>
      <c r="W42" s="26"/>
      <c r="X42" s="26">
        <v>100</v>
      </c>
      <c r="Y42" s="26"/>
      <c r="Z42" s="26"/>
      <c r="AA42" s="26" t="s">
        <v>31</v>
      </c>
      <c r="AB42" s="28">
        <v>6611</v>
      </c>
      <c r="AC42" s="64">
        <v>24939</v>
      </c>
      <c r="AD42" s="60" t="s">
        <v>258</v>
      </c>
      <c r="AE42" s="69"/>
      <c r="AF42" s="63"/>
      <c r="AG42" s="77"/>
      <c r="AH42" s="77"/>
      <c r="AI42" s="77"/>
      <c r="AJ42" s="78"/>
    </row>
    <row r="43" spans="1:36" s="1" customFormat="1" ht="24.75" customHeight="1">
      <c r="A43" s="21"/>
      <c r="B43" s="21" t="s">
        <v>48</v>
      </c>
      <c r="C43" s="21" t="s">
        <v>23</v>
      </c>
      <c r="D43" s="21" t="s">
        <v>23</v>
      </c>
      <c r="E43" s="21"/>
      <c r="F43" s="40"/>
      <c r="G43" s="21">
        <f>G44+G46+G49+G51+G53+G54</f>
        <v>1220</v>
      </c>
      <c r="H43" s="26">
        <f t="shared" si="16"/>
        <v>0</v>
      </c>
      <c r="I43" s="26">
        <f t="shared" si="17"/>
        <v>1220</v>
      </c>
      <c r="J43" s="26">
        <f t="shared" si="18"/>
        <v>0</v>
      </c>
      <c r="K43" s="26">
        <f t="shared" si="19"/>
        <v>0</v>
      </c>
      <c r="L43" s="21">
        <f>L44+L46+L49+L53+L54+L51</f>
        <v>300</v>
      </c>
      <c r="M43" s="21">
        <f>M44+M46+M49+M51+M53+M54</f>
        <v>0</v>
      </c>
      <c r="N43" s="21">
        <f aca="true" t="shared" si="24" ref="N43:S43">N44+N46+N49+N53+N54+N51</f>
        <v>300</v>
      </c>
      <c r="O43" s="26">
        <f aca="true" t="shared" si="25" ref="N43:P43">T43+Y43+AD43</f>
        <v>0</v>
      </c>
      <c r="P43" s="26">
        <f t="shared" si="25"/>
        <v>0</v>
      </c>
      <c r="Q43" s="21">
        <f t="shared" si="24"/>
        <v>700</v>
      </c>
      <c r="R43" s="21">
        <f aca="true" t="shared" si="26" ref="Q43:S43">R44+R46+R49+R51+R53+R54</f>
        <v>0</v>
      </c>
      <c r="S43" s="21">
        <f t="shared" si="24"/>
        <v>700</v>
      </c>
      <c r="T43" s="26">
        <f aca="true" t="shared" si="27" ref="S43:U43">Y43+AD43+AI43</f>
        <v>0</v>
      </c>
      <c r="U43" s="26">
        <f t="shared" si="27"/>
        <v>0</v>
      </c>
      <c r="V43" s="21">
        <f>V44+V46+V49+V53+V54+V51</f>
        <v>220</v>
      </c>
      <c r="W43" s="21">
        <f>W44+W46+W49+W51+W53+W54</f>
        <v>0</v>
      </c>
      <c r="X43" s="21">
        <f>X44+X46+X49+X53+X54+X51</f>
        <v>220</v>
      </c>
      <c r="Y43" s="26">
        <f aca="true" t="shared" si="28" ref="X43:Z43">AD43+AI43+AN43</f>
        <v>0</v>
      </c>
      <c r="Z43" s="26">
        <f t="shared" si="28"/>
        <v>0</v>
      </c>
      <c r="AA43" s="26" t="s">
        <v>24</v>
      </c>
      <c r="AB43" s="28">
        <f>AB44+AB46+AB49+AB53+AB54</f>
        <v>0</v>
      </c>
      <c r="AC43" s="28">
        <f>AC44+AC46+AC49+AC53+AC54</f>
        <v>0</v>
      </c>
      <c r="AD43" s="70"/>
      <c r="AE43" s="4"/>
      <c r="AF43" s="56"/>
      <c r="AG43" s="72"/>
      <c r="AH43" s="72"/>
      <c r="AI43" s="72"/>
      <c r="AJ43" s="72"/>
    </row>
    <row r="44" spans="1:36" s="1" customFormat="1" ht="24.75" customHeight="1">
      <c r="A44" s="21"/>
      <c r="B44" s="21" t="s">
        <v>50</v>
      </c>
      <c r="C44" s="21" t="s">
        <v>27</v>
      </c>
      <c r="D44" s="21" t="s">
        <v>51</v>
      </c>
      <c r="E44" s="21"/>
      <c r="F44" s="40"/>
      <c r="G44" s="21">
        <f aca="true" t="shared" si="29" ref="G44:K44">SUM(G45)</f>
        <v>100</v>
      </c>
      <c r="H44" s="21">
        <f t="shared" si="29"/>
        <v>0</v>
      </c>
      <c r="I44" s="21">
        <f t="shared" si="29"/>
        <v>100</v>
      </c>
      <c r="J44" s="21">
        <f t="shared" si="29"/>
        <v>0</v>
      </c>
      <c r="K44" s="21">
        <f t="shared" si="29"/>
        <v>0</v>
      </c>
      <c r="L44" s="21">
        <f aca="true" t="shared" si="30" ref="L44:P44">SUM(L45)</f>
        <v>20</v>
      </c>
      <c r="M44" s="21">
        <f t="shared" si="30"/>
        <v>0</v>
      </c>
      <c r="N44" s="21">
        <f t="shared" si="30"/>
        <v>20</v>
      </c>
      <c r="O44" s="21">
        <f t="shared" si="30"/>
        <v>0</v>
      </c>
      <c r="P44" s="21">
        <f t="shared" si="30"/>
        <v>0</v>
      </c>
      <c r="Q44" s="21">
        <f aca="true" t="shared" si="31" ref="Q44:Z44">SUM(Q45)</f>
        <v>40</v>
      </c>
      <c r="R44" s="21">
        <f t="shared" si="31"/>
        <v>0</v>
      </c>
      <c r="S44" s="21">
        <f t="shared" si="31"/>
        <v>40</v>
      </c>
      <c r="T44" s="21">
        <f t="shared" si="31"/>
        <v>0</v>
      </c>
      <c r="U44" s="21">
        <f t="shared" si="31"/>
        <v>0</v>
      </c>
      <c r="V44" s="21">
        <f t="shared" si="31"/>
        <v>40</v>
      </c>
      <c r="W44" s="21">
        <f t="shared" si="31"/>
        <v>0</v>
      </c>
      <c r="X44" s="21">
        <f t="shared" si="31"/>
        <v>40</v>
      </c>
      <c r="Y44" s="21">
        <f t="shared" si="31"/>
        <v>0</v>
      </c>
      <c r="Z44" s="21">
        <f t="shared" si="31"/>
        <v>0</v>
      </c>
      <c r="AA44" s="26" t="s">
        <v>24</v>
      </c>
      <c r="AB44" s="28">
        <v>0</v>
      </c>
      <c r="AC44" s="28">
        <v>0</v>
      </c>
      <c r="AD44" s="60" t="s">
        <v>38</v>
      </c>
      <c r="AE44" s="4"/>
      <c r="AF44" s="56"/>
      <c r="AG44" s="72"/>
      <c r="AH44" s="72"/>
      <c r="AI44" s="72"/>
      <c r="AJ44" s="72"/>
    </row>
    <row r="45" spans="1:36" s="1" customFormat="1" ht="109.5" customHeight="1">
      <c r="A45" s="21">
        <v>1</v>
      </c>
      <c r="B45" s="21" t="s">
        <v>293</v>
      </c>
      <c r="C45" s="21" t="s">
        <v>27</v>
      </c>
      <c r="D45" s="21" t="s">
        <v>51</v>
      </c>
      <c r="E45" s="21" t="s">
        <v>52</v>
      </c>
      <c r="F45" s="39" t="s">
        <v>53</v>
      </c>
      <c r="G45" s="26">
        <f>L45+Q45+V45</f>
        <v>100</v>
      </c>
      <c r="H45" s="26">
        <f aca="true" t="shared" si="32" ref="H44:H47">M45+R45+W45</f>
        <v>0</v>
      </c>
      <c r="I45" s="26">
        <f t="shared" si="17"/>
        <v>100</v>
      </c>
      <c r="J45" s="26">
        <f t="shared" si="18"/>
        <v>0</v>
      </c>
      <c r="K45" s="26">
        <f t="shared" si="19"/>
        <v>0</v>
      </c>
      <c r="L45" s="37">
        <v>20</v>
      </c>
      <c r="M45" s="21"/>
      <c r="N45" s="37">
        <v>20</v>
      </c>
      <c r="O45" s="21"/>
      <c r="P45" s="21"/>
      <c r="Q45" s="37">
        <v>40</v>
      </c>
      <c r="R45" s="21"/>
      <c r="S45" s="37">
        <v>40</v>
      </c>
      <c r="T45" s="21"/>
      <c r="U45" s="21"/>
      <c r="V45" s="37">
        <v>40</v>
      </c>
      <c r="W45" s="21"/>
      <c r="X45" s="37">
        <v>40</v>
      </c>
      <c r="Y45" s="21"/>
      <c r="Z45" s="21"/>
      <c r="AA45" s="26"/>
      <c r="AB45" s="28"/>
      <c r="AC45" s="28"/>
      <c r="AD45" s="60" t="s">
        <v>38</v>
      </c>
      <c r="AE45" s="4"/>
      <c r="AF45" s="56"/>
      <c r="AG45" s="72"/>
      <c r="AH45" s="72"/>
      <c r="AI45" s="76"/>
      <c r="AJ45" s="72"/>
    </row>
    <row r="46" spans="1:36" s="1" customFormat="1" ht="33.75" customHeight="1">
      <c r="A46" s="21"/>
      <c r="B46" s="21" t="s">
        <v>54</v>
      </c>
      <c r="C46" s="21" t="s">
        <v>27</v>
      </c>
      <c r="D46" s="21" t="s">
        <v>51</v>
      </c>
      <c r="E46" s="21">
        <f>SUM(E47:E48)</f>
        <v>18000</v>
      </c>
      <c r="F46" s="40"/>
      <c r="G46" s="21">
        <f>SUM(G47:G48)</f>
        <v>540</v>
      </c>
      <c r="H46" s="21">
        <f aca="true" t="shared" si="33" ref="G46:K46">SUM(H47)</f>
        <v>0</v>
      </c>
      <c r="I46" s="21">
        <f t="shared" si="33"/>
        <v>300</v>
      </c>
      <c r="J46" s="21">
        <f t="shared" si="33"/>
        <v>0</v>
      </c>
      <c r="K46" s="21">
        <f t="shared" si="33"/>
        <v>0</v>
      </c>
      <c r="L46" s="21">
        <f aca="true" t="shared" si="34" ref="L46:Q46">SUM(L47:L48)</f>
        <v>180</v>
      </c>
      <c r="M46" s="21">
        <f aca="true" t="shared" si="35" ref="L46:Z46">SUM(M47)</f>
        <v>0</v>
      </c>
      <c r="N46" s="21">
        <f t="shared" si="34"/>
        <v>180</v>
      </c>
      <c r="O46" s="21">
        <f t="shared" si="35"/>
        <v>0</v>
      </c>
      <c r="P46" s="21">
        <f t="shared" si="35"/>
        <v>0</v>
      </c>
      <c r="Q46" s="21">
        <f t="shared" si="34"/>
        <v>180</v>
      </c>
      <c r="R46" s="21">
        <f t="shared" si="35"/>
        <v>0</v>
      </c>
      <c r="S46" s="21">
        <f>SUM(S47:S48)</f>
        <v>180</v>
      </c>
      <c r="T46" s="21">
        <f t="shared" si="35"/>
        <v>0</v>
      </c>
      <c r="U46" s="21">
        <f t="shared" si="35"/>
        <v>0</v>
      </c>
      <c r="V46" s="21">
        <f>SUM(V47:V48)</f>
        <v>180</v>
      </c>
      <c r="W46" s="21">
        <f t="shared" si="35"/>
        <v>0</v>
      </c>
      <c r="X46" s="21">
        <v>180</v>
      </c>
      <c r="Y46" s="21">
        <f t="shared" si="35"/>
        <v>0</v>
      </c>
      <c r="Z46" s="21">
        <f t="shared" si="35"/>
        <v>0</v>
      </c>
      <c r="AA46" s="26" t="s">
        <v>31</v>
      </c>
      <c r="AB46" s="28"/>
      <c r="AC46" s="28"/>
      <c r="AD46" s="60" t="s">
        <v>38</v>
      </c>
      <c r="AE46" s="4"/>
      <c r="AF46" s="56"/>
      <c r="AG46" s="72"/>
      <c r="AH46" s="72"/>
      <c r="AI46" s="76"/>
      <c r="AJ46" s="72"/>
    </row>
    <row r="47" spans="1:36" s="1" customFormat="1" ht="45.75" customHeight="1">
      <c r="A47" s="21">
        <v>1</v>
      </c>
      <c r="B47" s="21" t="s">
        <v>294</v>
      </c>
      <c r="C47" s="21" t="s">
        <v>27</v>
      </c>
      <c r="D47" s="21" t="s">
        <v>51</v>
      </c>
      <c r="E47" s="21">
        <v>6000</v>
      </c>
      <c r="F47" s="39" t="s">
        <v>56</v>
      </c>
      <c r="G47" s="26">
        <f aca="true" t="shared" si="36" ref="G47:K47">L47+Q47+V47</f>
        <v>300</v>
      </c>
      <c r="H47" s="26">
        <f t="shared" si="32"/>
        <v>0</v>
      </c>
      <c r="I47" s="26">
        <f t="shared" si="36"/>
        <v>300</v>
      </c>
      <c r="J47" s="26">
        <f t="shared" si="36"/>
        <v>0</v>
      </c>
      <c r="K47" s="26">
        <f t="shared" si="36"/>
        <v>0</v>
      </c>
      <c r="L47" s="37">
        <v>100</v>
      </c>
      <c r="M47" s="21"/>
      <c r="N47" s="37">
        <v>100</v>
      </c>
      <c r="O47" s="21"/>
      <c r="P47" s="21"/>
      <c r="Q47" s="37">
        <v>100</v>
      </c>
      <c r="R47" s="21"/>
      <c r="S47" s="37">
        <v>100</v>
      </c>
      <c r="T47" s="21"/>
      <c r="U47" s="21"/>
      <c r="V47" s="37">
        <v>100</v>
      </c>
      <c r="W47" s="21"/>
      <c r="X47" s="37">
        <v>100</v>
      </c>
      <c r="Y47" s="21"/>
      <c r="Z47" s="21"/>
      <c r="AA47" s="26"/>
      <c r="AB47" s="28"/>
      <c r="AC47" s="28"/>
      <c r="AD47" s="60" t="s">
        <v>38</v>
      </c>
      <c r="AE47" s="4"/>
      <c r="AF47" s="56"/>
      <c r="AG47" s="72"/>
      <c r="AH47" s="72"/>
      <c r="AI47" s="76"/>
      <c r="AJ47" s="72"/>
    </row>
    <row r="48" spans="1:36" s="1" customFormat="1" ht="63.75" customHeight="1">
      <c r="A48" s="21">
        <v>2</v>
      </c>
      <c r="B48" s="21" t="s">
        <v>294</v>
      </c>
      <c r="C48" s="21" t="s">
        <v>27</v>
      </c>
      <c r="D48" s="21" t="s">
        <v>295</v>
      </c>
      <c r="E48" s="21">
        <v>12000</v>
      </c>
      <c r="F48" s="39" t="s">
        <v>59</v>
      </c>
      <c r="G48" s="26">
        <f aca="true" t="shared" si="37" ref="G48:K48">L48+Q48+V48</f>
        <v>240</v>
      </c>
      <c r="H48" s="26">
        <f t="shared" si="37"/>
        <v>0</v>
      </c>
      <c r="I48" s="26">
        <f t="shared" si="37"/>
        <v>240</v>
      </c>
      <c r="J48" s="26">
        <f t="shared" si="37"/>
        <v>0</v>
      </c>
      <c r="K48" s="26">
        <f t="shared" si="37"/>
        <v>0</v>
      </c>
      <c r="L48" s="37">
        <v>80</v>
      </c>
      <c r="M48" s="21"/>
      <c r="N48" s="37">
        <v>80</v>
      </c>
      <c r="O48" s="21"/>
      <c r="P48" s="21"/>
      <c r="Q48" s="37">
        <v>80</v>
      </c>
      <c r="R48" s="21"/>
      <c r="S48" s="37">
        <v>80</v>
      </c>
      <c r="T48" s="21"/>
      <c r="U48" s="21"/>
      <c r="V48" s="37">
        <v>80</v>
      </c>
      <c r="W48" s="21"/>
      <c r="X48" s="37">
        <v>80</v>
      </c>
      <c r="Y48" s="21"/>
      <c r="Z48" s="21"/>
      <c r="AA48" s="26"/>
      <c r="AB48" s="28"/>
      <c r="AC48" s="28"/>
      <c r="AD48" s="60" t="s">
        <v>38</v>
      </c>
      <c r="AE48" s="4"/>
      <c r="AF48" s="56"/>
      <c r="AG48" s="72"/>
      <c r="AH48" s="72"/>
      <c r="AI48" s="76"/>
      <c r="AJ48" s="72"/>
    </row>
    <row r="49" spans="1:36" s="1" customFormat="1" ht="24.75" customHeight="1">
      <c r="A49" s="21"/>
      <c r="B49" s="21" t="s">
        <v>58</v>
      </c>
      <c r="C49" s="21" t="s">
        <v>27</v>
      </c>
      <c r="D49" s="21" t="s">
        <v>51</v>
      </c>
      <c r="E49" s="21"/>
      <c r="F49" s="40"/>
      <c r="G49" s="21"/>
      <c r="H49" s="21">
        <f aca="true" t="shared" si="38" ref="G49:K49">SUM(H48)</f>
        <v>0</v>
      </c>
      <c r="I49" s="21"/>
      <c r="J49" s="21">
        <f t="shared" si="38"/>
        <v>0</v>
      </c>
      <c r="K49" s="21">
        <f t="shared" si="38"/>
        <v>0</v>
      </c>
      <c r="L49" s="21"/>
      <c r="M49" s="21">
        <f aca="true" t="shared" si="39" ref="L49:P49">SUM(M48)</f>
        <v>0</v>
      </c>
      <c r="N49" s="21"/>
      <c r="O49" s="21">
        <f t="shared" si="39"/>
        <v>0</v>
      </c>
      <c r="P49" s="21">
        <f t="shared" si="39"/>
        <v>0</v>
      </c>
      <c r="Q49" s="21"/>
      <c r="R49" s="21">
        <f aca="true" t="shared" si="40" ref="Q49:U49">SUM(R48)</f>
        <v>0</v>
      </c>
      <c r="S49" s="21"/>
      <c r="T49" s="21">
        <f t="shared" si="40"/>
        <v>0</v>
      </c>
      <c r="U49" s="21">
        <f t="shared" si="40"/>
        <v>0</v>
      </c>
      <c r="V49" s="21"/>
      <c r="W49" s="21">
        <f aca="true" t="shared" si="41" ref="V49:Z49">SUM(W48)</f>
        <v>0</v>
      </c>
      <c r="X49" s="21"/>
      <c r="Y49" s="21">
        <f t="shared" si="41"/>
        <v>0</v>
      </c>
      <c r="Z49" s="21">
        <f t="shared" si="41"/>
        <v>0</v>
      </c>
      <c r="AA49" s="26" t="s">
        <v>24</v>
      </c>
      <c r="AB49" s="28">
        <v>0</v>
      </c>
      <c r="AC49" s="28">
        <v>0</v>
      </c>
      <c r="AD49" s="60" t="s">
        <v>38</v>
      </c>
      <c r="AE49" s="4"/>
      <c r="AF49" s="56"/>
      <c r="AG49" s="72"/>
      <c r="AH49" s="72"/>
      <c r="AI49" s="76"/>
      <c r="AJ49" s="72"/>
    </row>
    <row r="50" spans="1:256" s="3" customFormat="1" ht="24.75" customHeight="1">
      <c r="A50" s="45"/>
      <c r="B50" s="45"/>
      <c r="C50" s="45"/>
      <c r="D50" s="45"/>
      <c r="E50" s="46"/>
      <c r="F50" s="47"/>
      <c r="G50" s="46"/>
      <c r="H50" s="46"/>
      <c r="I50" s="46"/>
      <c r="J50" s="46"/>
      <c r="K50" s="46"/>
      <c r="L50" s="46"/>
      <c r="M50" s="46"/>
      <c r="N50" s="46"/>
      <c r="O50" s="46"/>
      <c r="P50" s="46"/>
      <c r="Q50" s="46"/>
      <c r="R50" s="46"/>
      <c r="S50" s="46"/>
      <c r="T50" s="46"/>
      <c r="U50" s="46"/>
      <c r="V50" s="46"/>
      <c r="W50" s="46"/>
      <c r="X50" s="46"/>
      <c r="Y50" s="46"/>
      <c r="Z50" s="46"/>
      <c r="AA50" s="45"/>
      <c r="AB50" s="71"/>
      <c r="AC50" s="71"/>
      <c r="AD50" s="46"/>
      <c r="AF50" s="65"/>
      <c r="AG50" s="54"/>
      <c r="AH50" s="54"/>
      <c r="AI50" s="79"/>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c r="IP50" s="54"/>
      <c r="IQ50" s="54"/>
      <c r="IR50" s="54"/>
      <c r="IS50" s="54"/>
      <c r="IT50" s="54"/>
      <c r="IU50" s="54"/>
      <c r="IV50" s="79"/>
    </row>
    <row r="51" spans="1:36" s="1" customFormat="1" ht="24.75" customHeight="1">
      <c r="A51" s="48"/>
      <c r="B51" s="48" t="s">
        <v>60</v>
      </c>
      <c r="C51" s="48" t="s">
        <v>27</v>
      </c>
      <c r="D51" s="48" t="s">
        <v>61</v>
      </c>
      <c r="E51" s="48"/>
      <c r="F51" s="49"/>
      <c r="G51" s="21">
        <f aca="true" t="shared" si="42" ref="G51:K51">SUM(G52)</f>
        <v>200</v>
      </c>
      <c r="H51" s="21">
        <f t="shared" si="42"/>
        <v>0</v>
      </c>
      <c r="I51" s="21">
        <f t="shared" si="42"/>
        <v>200</v>
      </c>
      <c r="J51" s="21">
        <f t="shared" si="42"/>
        <v>0</v>
      </c>
      <c r="K51" s="21">
        <f t="shared" si="42"/>
        <v>0</v>
      </c>
      <c r="L51" s="21">
        <f aca="true" t="shared" si="43" ref="L51:U51">SUM(L52)</f>
        <v>100</v>
      </c>
      <c r="M51" s="21">
        <f t="shared" si="43"/>
        <v>0</v>
      </c>
      <c r="N51" s="21">
        <f t="shared" si="43"/>
        <v>100</v>
      </c>
      <c r="O51" s="21">
        <f t="shared" si="43"/>
        <v>0</v>
      </c>
      <c r="P51" s="21">
        <f t="shared" si="43"/>
        <v>0</v>
      </c>
      <c r="Q51" s="21">
        <f t="shared" si="43"/>
        <v>100</v>
      </c>
      <c r="R51" s="21">
        <f t="shared" si="43"/>
        <v>0</v>
      </c>
      <c r="S51" s="21">
        <f t="shared" si="43"/>
        <v>100</v>
      </c>
      <c r="T51" s="21">
        <f t="shared" si="43"/>
        <v>0</v>
      </c>
      <c r="U51" s="21">
        <f t="shared" si="43"/>
        <v>0</v>
      </c>
      <c r="V51" s="21">
        <v>0</v>
      </c>
      <c r="W51" s="21"/>
      <c r="X51" s="21"/>
      <c r="Y51" s="21"/>
      <c r="Z51" s="21"/>
      <c r="AA51" s="26" t="s">
        <v>24</v>
      </c>
      <c r="AB51" s="28">
        <v>0</v>
      </c>
      <c r="AC51" s="28">
        <v>0</v>
      </c>
      <c r="AD51" s="60" t="s">
        <v>38</v>
      </c>
      <c r="AE51" s="4"/>
      <c r="AF51" s="56"/>
      <c r="AG51" s="72"/>
      <c r="AH51" s="72"/>
      <c r="AI51" s="76"/>
      <c r="AJ51" s="72"/>
    </row>
    <row r="52" spans="1:36" s="1" customFormat="1" ht="117.75" customHeight="1">
      <c r="A52" s="21">
        <v>1</v>
      </c>
      <c r="B52" s="21" t="s">
        <v>296</v>
      </c>
      <c r="C52" s="21" t="s">
        <v>27</v>
      </c>
      <c r="D52" s="21" t="s">
        <v>297</v>
      </c>
      <c r="E52" s="21">
        <v>10000</v>
      </c>
      <c r="F52" s="39" t="s">
        <v>62</v>
      </c>
      <c r="G52" s="26">
        <f aca="true" t="shared" si="44" ref="G52:K52">L52+Q52+V52</f>
        <v>200</v>
      </c>
      <c r="H52" s="26">
        <f t="shared" si="44"/>
        <v>0</v>
      </c>
      <c r="I52" s="26">
        <f t="shared" si="44"/>
        <v>200</v>
      </c>
      <c r="J52" s="26">
        <f t="shared" si="44"/>
        <v>0</v>
      </c>
      <c r="K52" s="26">
        <f t="shared" si="44"/>
        <v>0</v>
      </c>
      <c r="L52" s="37">
        <v>100</v>
      </c>
      <c r="M52" s="21"/>
      <c r="N52" s="37">
        <v>100</v>
      </c>
      <c r="O52" s="21"/>
      <c r="P52" s="21"/>
      <c r="Q52" s="37">
        <v>100</v>
      </c>
      <c r="R52" s="21"/>
      <c r="S52" s="37">
        <v>100</v>
      </c>
      <c r="T52" s="21"/>
      <c r="U52" s="21"/>
      <c r="V52" s="21">
        <v>0</v>
      </c>
      <c r="W52" s="21"/>
      <c r="X52" s="21"/>
      <c r="Y52" s="21"/>
      <c r="Z52" s="21"/>
      <c r="AA52" s="26"/>
      <c r="AB52" s="28"/>
      <c r="AC52" s="28"/>
      <c r="AD52" s="60" t="s">
        <v>38</v>
      </c>
      <c r="AE52" s="4"/>
      <c r="AF52" s="56"/>
      <c r="AG52" s="72"/>
      <c r="AH52" s="72"/>
      <c r="AI52" s="76"/>
      <c r="AJ52" s="72"/>
    </row>
    <row r="53" spans="1:36" s="1" customFormat="1" ht="24.75" customHeight="1">
      <c r="A53" s="21"/>
      <c r="B53" s="21" t="s">
        <v>63</v>
      </c>
      <c r="C53" s="21" t="s">
        <v>27</v>
      </c>
      <c r="D53" s="21" t="s">
        <v>30</v>
      </c>
      <c r="E53" s="21"/>
      <c r="F53" s="33"/>
      <c r="G53" s="21">
        <v>0</v>
      </c>
      <c r="H53" s="26">
        <f>M53+R53+W53</f>
        <v>0</v>
      </c>
      <c r="I53" s="26">
        <f>N53+S53+X53</f>
        <v>0</v>
      </c>
      <c r="J53" s="26">
        <f>O53+T53+Y53</f>
        <v>0</v>
      </c>
      <c r="K53" s="26">
        <f>P53+U53+Z53</f>
        <v>0</v>
      </c>
      <c r="L53" s="21">
        <v>0</v>
      </c>
      <c r="M53" s="21"/>
      <c r="N53" s="21"/>
      <c r="O53" s="21"/>
      <c r="P53" s="21"/>
      <c r="Q53" s="21">
        <v>0</v>
      </c>
      <c r="R53" s="21"/>
      <c r="S53" s="21"/>
      <c r="T53" s="21"/>
      <c r="U53" s="21"/>
      <c r="V53" s="21">
        <v>0</v>
      </c>
      <c r="W53" s="21"/>
      <c r="X53" s="21"/>
      <c r="Y53" s="21"/>
      <c r="Z53" s="21"/>
      <c r="AA53" s="26" t="s">
        <v>24</v>
      </c>
      <c r="AB53" s="28">
        <v>0</v>
      </c>
      <c r="AC53" s="28">
        <v>0</v>
      </c>
      <c r="AD53" s="60" t="s">
        <v>38</v>
      </c>
      <c r="AE53" s="4"/>
      <c r="AF53" s="56"/>
      <c r="AG53" s="72"/>
      <c r="AH53" s="72"/>
      <c r="AI53" s="76"/>
      <c r="AJ53" s="72"/>
    </row>
    <row r="54" spans="1:36" s="1" customFormat="1" ht="24.75" customHeight="1">
      <c r="A54" s="21"/>
      <c r="B54" s="21" t="s">
        <v>64</v>
      </c>
      <c r="C54" s="21" t="s">
        <v>27</v>
      </c>
      <c r="D54" s="21" t="s">
        <v>65</v>
      </c>
      <c r="E54" s="21"/>
      <c r="F54" s="40"/>
      <c r="G54" s="21">
        <f>SUM(G55)</f>
        <v>380</v>
      </c>
      <c r="H54" s="21">
        <f>SUM(H55)</f>
        <v>0</v>
      </c>
      <c r="I54" s="26">
        <f>N54+S54+X54</f>
        <v>380</v>
      </c>
      <c r="J54" s="26">
        <f>O54+T54+Y54</f>
        <v>0</v>
      </c>
      <c r="K54" s="26">
        <f>P54+U54+Z54</f>
        <v>0</v>
      </c>
      <c r="L54" s="21">
        <v>0</v>
      </c>
      <c r="M54" s="21"/>
      <c r="N54" s="21"/>
      <c r="O54" s="21"/>
      <c r="P54" s="21"/>
      <c r="Q54" s="21">
        <f aca="true" t="shared" si="45" ref="Q54:S54">SUM(Q55)</f>
        <v>380</v>
      </c>
      <c r="R54" s="21">
        <f t="shared" si="45"/>
        <v>0</v>
      </c>
      <c r="S54" s="21">
        <f t="shared" si="45"/>
        <v>380</v>
      </c>
      <c r="T54" s="21"/>
      <c r="U54" s="21"/>
      <c r="V54" s="21">
        <v>0</v>
      </c>
      <c r="W54" s="21"/>
      <c r="X54" s="21"/>
      <c r="Y54" s="21"/>
      <c r="Z54" s="21"/>
      <c r="AA54" s="26" t="s">
        <v>24</v>
      </c>
      <c r="AB54" s="28">
        <v>0</v>
      </c>
      <c r="AC54" s="28">
        <v>0</v>
      </c>
      <c r="AD54" s="60" t="s">
        <v>38</v>
      </c>
      <c r="AE54" s="4"/>
      <c r="AF54" s="56"/>
      <c r="AG54" s="72"/>
      <c r="AH54" s="72"/>
      <c r="AI54" s="76"/>
      <c r="AJ54" s="72"/>
    </row>
    <row r="55" spans="1:36" s="1" customFormat="1" ht="24.75" customHeight="1">
      <c r="A55" s="21">
        <v>1</v>
      </c>
      <c r="B55" s="21" t="s">
        <v>298</v>
      </c>
      <c r="C55" s="21" t="s">
        <v>27</v>
      </c>
      <c r="D55" s="21"/>
      <c r="E55" s="21"/>
      <c r="F55" s="22" t="s">
        <v>66</v>
      </c>
      <c r="G55" s="26">
        <v>380</v>
      </c>
      <c r="H55" s="26">
        <f>SUM(M55,R55,W55)</f>
        <v>0</v>
      </c>
      <c r="I55" s="26">
        <f>SUM(N55,R55,X55)</f>
        <v>0</v>
      </c>
      <c r="J55" s="26">
        <f>SUM(O55,T55,Y55)</f>
        <v>0</v>
      </c>
      <c r="K55" s="26">
        <f>SUM(P55,U55,Z55)</f>
        <v>0</v>
      </c>
      <c r="L55" s="26">
        <v>0</v>
      </c>
      <c r="M55" s="26"/>
      <c r="N55" s="26"/>
      <c r="O55" s="26"/>
      <c r="P55" s="26"/>
      <c r="Q55" s="26">
        <v>380</v>
      </c>
      <c r="R55" s="26"/>
      <c r="S55" s="13">
        <v>380</v>
      </c>
      <c r="T55" s="26"/>
      <c r="U55" s="26"/>
      <c r="V55" s="26"/>
      <c r="W55" s="26"/>
      <c r="X55" s="26"/>
      <c r="Y55" s="26"/>
      <c r="Z55" s="26"/>
      <c r="AA55" s="26"/>
      <c r="AB55" s="28"/>
      <c r="AC55" s="28"/>
      <c r="AD55" s="60"/>
      <c r="AE55" s="4"/>
      <c r="AF55" s="56"/>
      <c r="AG55" s="72"/>
      <c r="AH55" s="72"/>
      <c r="AI55" s="76"/>
      <c r="AJ55" s="72"/>
    </row>
    <row r="56" spans="1:36" s="1" customFormat="1" ht="24.75" customHeight="1">
      <c r="A56" s="21"/>
      <c r="B56" s="21" t="s">
        <v>67</v>
      </c>
      <c r="C56" s="21" t="s">
        <v>23</v>
      </c>
      <c r="D56" s="21" t="s">
        <v>23</v>
      </c>
      <c r="E56" s="21"/>
      <c r="F56" s="30"/>
      <c r="G56" s="21">
        <f>SUM(L56,Q56,V56)</f>
        <v>5627</v>
      </c>
      <c r="H56" s="26">
        <f aca="true" t="shared" si="46" ref="H56:H62">M56+R56+W56</f>
        <v>5195</v>
      </c>
      <c r="I56" s="26">
        <f aca="true" t="shared" si="47" ref="I56:I62">N56+S56+X56</f>
        <v>432</v>
      </c>
      <c r="J56" s="26">
        <f aca="true" t="shared" si="48" ref="J56:J62">O56+T56+Y56</f>
        <v>0</v>
      </c>
      <c r="K56" s="26">
        <f aca="true" t="shared" si="49" ref="K56:K62">P56+U56+Z56</f>
        <v>0</v>
      </c>
      <c r="L56" s="21">
        <f aca="true" t="shared" si="50" ref="L56:Z56">L57+L59+L65+L68+L114+L67+L116</f>
        <v>3676</v>
      </c>
      <c r="M56" s="21">
        <f t="shared" si="50"/>
        <v>3244</v>
      </c>
      <c r="N56" s="21">
        <f t="shared" si="50"/>
        <v>432</v>
      </c>
      <c r="O56" s="21">
        <f t="shared" si="50"/>
        <v>0</v>
      </c>
      <c r="P56" s="21">
        <f t="shared" si="50"/>
        <v>0</v>
      </c>
      <c r="Q56" s="21">
        <f t="shared" si="50"/>
        <v>1345.25</v>
      </c>
      <c r="R56" s="21">
        <f t="shared" si="50"/>
        <v>1345.25</v>
      </c>
      <c r="S56" s="21">
        <f t="shared" si="50"/>
        <v>0</v>
      </c>
      <c r="T56" s="21">
        <f t="shared" si="50"/>
        <v>0</v>
      </c>
      <c r="U56" s="21">
        <f t="shared" si="50"/>
        <v>0</v>
      </c>
      <c r="V56" s="21">
        <f t="shared" si="50"/>
        <v>605.75</v>
      </c>
      <c r="W56" s="21">
        <f t="shared" si="50"/>
        <v>605.75</v>
      </c>
      <c r="X56" s="21">
        <f t="shared" si="50"/>
        <v>0</v>
      </c>
      <c r="Y56" s="21">
        <f t="shared" si="50"/>
        <v>0</v>
      </c>
      <c r="Z56" s="21">
        <f t="shared" si="50"/>
        <v>0</v>
      </c>
      <c r="AA56" s="21"/>
      <c r="AB56" s="28">
        <f>AB58+AB60+AB61</f>
        <v>186</v>
      </c>
      <c r="AC56" s="28">
        <f>AC58+AC60+AC61</f>
        <v>642</v>
      </c>
      <c r="AD56" s="70"/>
      <c r="AE56" s="4"/>
      <c r="AF56" s="56"/>
      <c r="AG56" s="72"/>
      <c r="AH56" s="72"/>
      <c r="AI56" s="72"/>
      <c r="AJ56" s="72"/>
    </row>
    <row r="57" spans="1:36" s="1" customFormat="1" ht="24.75" customHeight="1">
      <c r="A57" s="21"/>
      <c r="B57" s="21" t="s">
        <v>69</v>
      </c>
      <c r="C57" s="21" t="s">
        <v>27</v>
      </c>
      <c r="D57" s="21" t="s">
        <v>55</v>
      </c>
      <c r="E57" s="21"/>
      <c r="F57" s="22" t="s">
        <v>76</v>
      </c>
      <c r="G57" s="24">
        <f>SUM(L57,Q57,V57)</f>
        <v>120</v>
      </c>
      <c r="H57" s="26">
        <f t="shared" si="46"/>
        <v>120</v>
      </c>
      <c r="I57" s="26">
        <f t="shared" si="47"/>
        <v>0</v>
      </c>
      <c r="J57" s="26">
        <f t="shared" si="48"/>
        <v>0</v>
      </c>
      <c r="K57" s="26">
        <f t="shared" si="49"/>
        <v>0</v>
      </c>
      <c r="L57" s="24">
        <f>SUM(L58:L58)</f>
        <v>120</v>
      </c>
      <c r="M57" s="24">
        <f>SUM(M58:M58)</f>
        <v>120</v>
      </c>
      <c r="N57" s="24"/>
      <c r="O57" s="24"/>
      <c r="P57" s="24"/>
      <c r="Q57" s="24">
        <v>0</v>
      </c>
      <c r="R57" s="24"/>
      <c r="S57" s="24">
        <f aca="true" t="shared" si="51" ref="Q57:Y57">SUM(S58:S58)</f>
        <v>0</v>
      </c>
      <c r="T57" s="24">
        <f t="shared" si="51"/>
        <v>0</v>
      </c>
      <c r="U57" s="24">
        <f t="shared" si="51"/>
        <v>0</v>
      </c>
      <c r="V57" s="24">
        <f t="shared" si="51"/>
        <v>0</v>
      </c>
      <c r="W57" s="24">
        <f t="shared" si="51"/>
        <v>0</v>
      </c>
      <c r="X57" s="24">
        <f t="shared" si="51"/>
        <v>0</v>
      </c>
      <c r="Y57" s="24">
        <f t="shared" si="51"/>
        <v>0</v>
      </c>
      <c r="Z57" s="24"/>
      <c r="AA57" s="26" t="s">
        <v>31</v>
      </c>
      <c r="AB57" s="28"/>
      <c r="AC57" s="28"/>
      <c r="AD57" s="21"/>
      <c r="AE57" s="4"/>
      <c r="AF57" s="56"/>
      <c r="AG57" s="72"/>
      <c r="AH57" s="72"/>
      <c r="AI57" s="72"/>
      <c r="AJ57" s="72"/>
    </row>
    <row r="58" spans="1:36" s="1" customFormat="1" ht="58.5" customHeight="1">
      <c r="A58" s="21">
        <v>1</v>
      </c>
      <c r="B58" s="50" t="s">
        <v>299</v>
      </c>
      <c r="C58" s="21" t="s">
        <v>27</v>
      </c>
      <c r="D58" s="21" t="s">
        <v>55</v>
      </c>
      <c r="E58" s="21">
        <v>1</v>
      </c>
      <c r="F58" s="40" t="s">
        <v>300</v>
      </c>
      <c r="G58" s="26">
        <v>120</v>
      </c>
      <c r="H58" s="26">
        <f t="shared" si="46"/>
        <v>120</v>
      </c>
      <c r="I58" s="26">
        <f t="shared" si="47"/>
        <v>0</v>
      </c>
      <c r="J58" s="26">
        <f t="shared" si="48"/>
        <v>0</v>
      </c>
      <c r="K58" s="26">
        <f t="shared" si="49"/>
        <v>0</v>
      </c>
      <c r="L58" s="24">
        <v>120</v>
      </c>
      <c r="M58" s="24">
        <v>120</v>
      </c>
      <c r="N58" s="24"/>
      <c r="O58" s="24"/>
      <c r="P58" s="24"/>
      <c r="Q58" s="24">
        <v>0</v>
      </c>
      <c r="R58" s="24"/>
      <c r="S58" s="24"/>
      <c r="T58" s="24"/>
      <c r="U58" s="24"/>
      <c r="V58" s="24">
        <v>0</v>
      </c>
      <c r="W58" s="24"/>
      <c r="X58" s="24"/>
      <c r="Y58" s="24"/>
      <c r="Z58" s="24"/>
      <c r="AA58" s="26" t="s">
        <v>31</v>
      </c>
      <c r="AB58" s="28">
        <v>90</v>
      </c>
      <c r="AC58" s="28">
        <v>310</v>
      </c>
      <c r="AD58" s="21" t="s">
        <v>258</v>
      </c>
      <c r="AE58" s="4"/>
      <c r="AF58" s="56"/>
      <c r="AG58" s="72"/>
      <c r="AH58" s="72"/>
      <c r="AI58" s="72"/>
      <c r="AJ58" s="72"/>
    </row>
    <row r="59" spans="1:36" s="1" customFormat="1" ht="30.75" customHeight="1">
      <c r="A59" s="21"/>
      <c r="B59" s="21" t="s">
        <v>71</v>
      </c>
      <c r="C59" s="21" t="s">
        <v>27</v>
      </c>
      <c r="D59" s="21" t="s">
        <v>55</v>
      </c>
      <c r="E59" s="21"/>
      <c r="F59" s="22"/>
      <c r="G59" s="24">
        <f>SUM(G60:G64)</f>
        <v>207</v>
      </c>
      <c r="H59" s="26">
        <f t="shared" si="46"/>
        <v>207</v>
      </c>
      <c r="I59" s="26">
        <f t="shared" si="47"/>
        <v>0</v>
      </c>
      <c r="J59" s="26">
        <f t="shared" si="48"/>
        <v>0</v>
      </c>
      <c r="K59" s="26">
        <f t="shared" si="49"/>
        <v>0</v>
      </c>
      <c r="L59" s="24">
        <f>SUM(L60:L62)</f>
        <v>0</v>
      </c>
      <c r="M59" s="24"/>
      <c r="N59" s="24"/>
      <c r="O59" s="24"/>
      <c r="P59" s="24"/>
      <c r="Q59" s="24">
        <f>SUM(Q60:Q64)</f>
        <v>162</v>
      </c>
      <c r="R59" s="24">
        <f>SUM(R60:R64)</f>
        <v>162</v>
      </c>
      <c r="S59" s="24">
        <f aca="true" t="shared" si="52" ref="Q59:Y59">SUM(S60:S62)</f>
        <v>0</v>
      </c>
      <c r="T59" s="24">
        <f t="shared" si="52"/>
        <v>0</v>
      </c>
      <c r="U59" s="24">
        <f t="shared" si="52"/>
        <v>0</v>
      </c>
      <c r="V59" s="24">
        <f t="shared" si="52"/>
        <v>45</v>
      </c>
      <c r="W59" s="24">
        <f t="shared" si="52"/>
        <v>45</v>
      </c>
      <c r="X59" s="24">
        <f t="shared" si="52"/>
        <v>0</v>
      </c>
      <c r="Y59" s="24">
        <f t="shared" si="52"/>
        <v>0</v>
      </c>
      <c r="Z59" s="24"/>
      <c r="AA59" s="26" t="s">
        <v>31</v>
      </c>
      <c r="AB59" s="28">
        <f>AB60+AB61</f>
        <v>96</v>
      </c>
      <c r="AC59" s="28">
        <f>AC60+AC61</f>
        <v>332</v>
      </c>
      <c r="AD59" s="21" t="s">
        <v>38</v>
      </c>
      <c r="AE59" s="4"/>
      <c r="AF59" s="56"/>
      <c r="AG59" s="72"/>
      <c r="AH59" s="72"/>
      <c r="AI59" s="72"/>
      <c r="AJ59" s="72"/>
    </row>
    <row r="60" spans="1:36" s="1" customFormat="1" ht="21" customHeight="1">
      <c r="A60" s="21">
        <v>1</v>
      </c>
      <c r="B60" s="31" t="s">
        <v>301</v>
      </c>
      <c r="C60" s="21" t="s">
        <v>27</v>
      </c>
      <c r="D60" s="21" t="s">
        <v>65</v>
      </c>
      <c r="E60" s="21">
        <v>20</v>
      </c>
      <c r="F60" s="40" t="s">
        <v>302</v>
      </c>
      <c r="G60" s="24">
        <v>90</v>
      </c>
      <c r="H60" s="26">
        <f t="shared" si="46"/>
        <v>90</v>
      </c>
      <c r="I60" s="26">
        <f t="shared" si="47"/>
        <v>0</v>
      </c>
      <c r="J60" s="26">
        <f t="shared" si="48"/>
        <v>0</v>
      </c>
      <c r="K60" s="26">
        <f t="shared" si="49"/>
        <v>0</v>
      </c>
      <c r="L60" s="24">
        <v>0</v>
      </c>
      <c r="M60" s="24"/>
      <c r="N60" s="24"/>
      <c r="O60" s="24"/>
      <c r="P60" s="24"/>
      <c r="Q60" s="24">
        <v>90</v>
      </c>
      <c r="R60" s="24">
        <v>90</v>
      </c>
      <c r="S60" s="24"/>
      <c r="T60" s="24"/>
      <c r="U60" s="24"/>
      <c r="V60" s="24">
        <v>0</v>
      </c>
      <c r="W60" s="24"/>
      <c r="X60" s="24"/>
      <c r="Y60" s="24"/>
      <c r="Z60" s="24"/>
      <c r="AA60" s="26" t="s">
        <v>31</v>
      </c>
      <c r="AB60" s="28">
        <v>68</v>
      </c>
      <c r="AC60" s="28">
        <v>224</v>
      </c>
      <c r="AD60" s="21" t="s">
        <v>38</v>
      </c>
      <c r="AE60" s="4"/>
      <c r="AF60" s="56"/>
      <c r="AG60" s="72"/>
      <c r="AH60" s="72"/>
      <c r="AI60" s="72"/>
      <c r="AJ60" s="72"/>
    </row>
    <row r="61" spans="1:36" s="1" customFormat="1" ht="34.5" customHeight="1">
      <c r="A61" s="21">
        <v>2</v>
      </c>
      <c r="B61" s="31" t="s">
        <v>303</v>
      </c>
      <c r="C61" s="21" t="s">
        <v>27</v>
      </c>
      <c r="D61" s="21" t="s">
        <v>65</v>
      </c>
      <c r="E61" s="21">
        <v>10</v>
      </c>
      <c r="F61" s="40" t="s">
        <v>304</v>
      </c>
      <c r="G61" s="24">
        <v>45</v>
      </c>
      <c r="H61" s="26">
        <f t="shared" si="46"/>
        <v>45</v>
      </c>
      <c r="I61" s="26">
        <f t="shared" si="47"/>
        <v>0</v>
      </c>
      <c r="J61" s="26">
        <f t="shared" si="48"/>
        <v>0</v>
      </c>
      <c r="K61" s="26">
        <f t="shared" si="49"/>
        <v>0</v>
      </c>
      <c r="L61" s="24"/>
      <c r="M61" s="24"/>
      <c r="N61" s="24"/>
      <c r="O61" s="24"/>
      <c r="P61" s="24"/>
      <c r="Q61" s="24"/>
      <c r="R61" s="24"/>
      <c r="S61" s="24"/>
      <c r="T61" s="24"/>
      <c r="U61" s="24"/>
      <c r="V61" s="24">
        <v>45</v>
      </c>
      <c r="W61" s="24">
        <v>45</v>
      </c>
      <c r="X61" s="24"/>
      <c r="Y61" s="24"/>
      <c r="Z61" s="24"/>
      <c r="AA61" s="26" t="s">
        <v>31</v>
      </c>
      <c r="AB61" s="28">
        <v>28</v>
      </c>
      <c r="AC61" s="28">
        <v>108</v>
      </c>
      <c r="AD61" s="21" t="s">
        <v>38</v>
      </c>
      <c r="AE61" s="4"/>
      <c r="AF61" s="56"/>
      <c r="AG61" s="72"/>
      <c r="AH61" s="72"/>
      <c r="AI61" s="72"/>
      <c r="AJ61" s="72"/>
    </row>
    <row r="62" spans="1:36" s="1" customFormat="1" ht="30" customHeight="1">
      <c r="A62" s="21">
        <v>3</v>
      </c>
      <c r="B62" s="31" t="s">
        <v>305</v>
      </c>
      <c r="C62" s="21" t="s">
        <v>27</v>
      </c>
      <c r="D62" s="21"/>
      <c r="E62" s="21"/>
      <c r="F62" s="33" t="s">
        <v>306</v>
      </c>
      <c r="G62" s="21">
        <v>12</v>
      </c>
      <c r="H62" s="26">
        <f t="shared" si="46"/>
        <v>12</v>
      </c>
      <c r="I62" s="26">
        <f t="shared" si="47"/>
        <v>0</v>
      </c>
      <c r="J62" s="26">
        <f t="shared" si="48"/>
        <v>0</v>
      </c>
      <c r="K62" s="26">
        <f t="shared" si="49"/>
        <v>0</v>
      </c>
      <c r="L62" s="26"/>
      <c r="M62" s="26"/>
      <c r="N62" s="26"/>
      <c r="O62" s="26"/>
      <c r="P62" s="26"/>
      <c r="Q62" s="21">
        <v>12</v>
      </c>
      <c r="R62" s="21">
        <v>12</v>
      </c>
      <c r="S62" s="21"/>
      <c r="T62" s="21"/>
      <c r="U62" s="21"/>
      <c r="V62" s="21"/>
      <c r="W62" s="21"/>
      <c r="X62" s="21"/>
      <c r="Y62" s="21"/>
      <c r="Z62" s="21"/>
      <c r="AA62" s="26" t="s">
        <v>31</v>
      </c>
      <c r="AB62" s="28"/>
      <c r="AC62" s="28"/>
      <c r="AD62" s="21" t="s">
        <v>38</v>
      </c>
      <c r="AE62" s="10"/>
      <c r="AF62" s="56"/>
      <c r="AG62" s="72"/>
      <c r="AH62" s="72"/>
      <c r="AI62" s="72"/>
      <c r="AJ62" s="72"/>
    </row>
    <row r="63" spans="1:36" s="1" customFormat="1" ht="51.75" customHeight="1">
      <c r="A63" s="21">
        <v>4</v>
      </c>
      <c r="B63" s="21" t="s">
        <v>307</v>
      </c>
      <c r="C63" s="21" t="s">
        <v>27</v>
      </c>
      <c r="D63" s="21"/>
      <c r="E63" s="21"/>
      <c r="F63" s="22" t="s">
        <v>307</v>
      </c>
      <c r="G63" s="26">
        <v>40</v>
      </c>
      <c r="H63" s="26">
        <f aca="true" t="shared" si="53" ref="H63:K63">R63+M63+W63</f>
        <v>40</v>
      </c>
      <c r="I63" s="26">
        <f t="shared" si="53"/>
        <v>0</v>
      </c>
      <c r="J63" s="26">
        <f t="shared" si="53"/>
        <v>0</v>
      </c>
      <c r="K63" s="26">
        <f t="shared" si="53"/>
        <v>0</v>
      </c>
      <c r="L63" s="26"/>
      <c r="M63" s="26"/>
      <c r="N63" s="26"/>
      <c r="O63" s="26"/>
      <c r="P63" s="26"/>
      <c r="Q63" s="26">
        <v>40</v>
      </c>
      <c r="R63" s="26">
        <v>40</v>
      </c>
      <c r="S63" s="26"/>
      <c r="T63" s="26"/>
      <c r="U63" s="26"/>
      <c r="V63" s="26"/>
      <c r="W63" s="26"/>
      <c r="X63" s="26"/>
      <c r="Y63" s="26"/>
      <c r="Z63" s="26"/>
      <c r="AA63" s="26" t="s">
        <v>31</v>
      </c>
      <c r="AB63" s="28"/>
      <c r="AC63" s="28"/>
      <c r="AD63" s="21"/>
      <c r="AE63" s="4"/>
      <c r="AF63" s="56"/>
      <c r="AG63" s="72"/>
      <c r="AH63" s="72"/>
      <c r="AI63" s="76"/>
      <c r="AJ63" s="72"/>
    </row>
    <row r="64" spans="1:36" s="1" customFormat="1" ht="57.75" customHeight="1">
      <c r="A64" s="21">
        <v>5</v>
      </c>
      <c r="B64" s="21" t="s">
        <v>308</v>
      </c>
      <c r="C64" s="21" t="s">
        <v>27</v>
      </c>
      <c r="D64" s="21"/>
      <c r="E64" s="21"/>
      <c r="F64" s="22" t="s">
        <v>308</v>
      </c>
      <c r="G64" s="26">
        <v>20</v>
      </c>
      <c r="H64" s="26">
        <f>M64+W64+R64</f>
        <v>20</v>
      </c>
      <c r="I64" s="26">
        <f aca="true" t="shared" si="54" ref="I64:K64">S64+N64+X64</f>
        <v>0</v>
      </c>
      <c r="J64" s="26">
        <f t="shared" si="54"/>
        <v>0</v>
      </c>
      <c r="K64" s="26">
        <f t="shared" si="54"/>
        <v>0</v>
      </c>
      <c r="L64" s="26"/>
      <c r="M64" s="26"/>
      <c r="N64" s="26"/>
      <c r="O64" s="26"/>
      <c r="P64" s="26"/>
      <c r="Q64" s="26">
        <v>20</v>
      </c>
      <c r="R64" s="26">
        <v>20</v>
      </c>
      <c r="S64" s="26"/>
      <c r="T64" s="26"/>
      <c r="U64" s="26"/>
      <c r="V64" s="26"/>
      <c r="W64" s="26"/>
      <c r="X64" s="26"/>
      <c r="Y64" s="26"/>
      <c r="Z64" s="26"/>
      <c r="AA64" s="26" t="s">
        <v>31</v>
      </c>
      <c r="AB64" s="28"/>
      <c r="AC64" s="28"/>
      <c r="AD64" s="21"/>
      <c r="AE64" s="4"/>
      <c r="AF64" s="56"/>
      <c r="AG64" s="72"/>
      <c r="AH64" s="72"/>
      <c r="AI64" s="76"/>
      <c r="AJ64" s="72"/>
    </row>
    <row r="65" spans="1:36" s="1" customFormat="1" ht="24.75" customHeight="1">
      <c r="A65" s="21"/>
      <c r="B65" s="50" t="s">
        <v>73</v>
      </c>
      <c r="C65" s="21" t="s">
        <v>27</v>
      </c>
      <c r="D65" s="21" t="s">
        <v>55</v>
      </c>
      <c r="E65" s="28"/>
      <c r="F65" s="22" t="s">
        <v>76</v>
      </c>
      <c r="G65" s="24">
        <f>SUM(G66:G66)</f>
        <v>80</v>
      </c>
      <c r="H65" s="26">
        <f aca="true" t="shared" si="55" ref="H65:H113">M65+R65+W65</f>
        <v>80</v>
      </c>
      <c r="I65" s="26">
        <f aca="true" t="shared" si="56" ref="I65:I113">N65+S65+X65</f>
        <v>0</v>
      </c>
      <c r="J65" s="26">
        <f aca="true" t="shared" si="57" ref="J65:J113">O65+T65+Y65</f>
        <v>0</v>
      </c>
      <c r="K65" s="26">
        <f aca="true" t="shared" si="58" ref="K65:K113">P65+U65+Z65</f>
        <v>0</v>
      </c>
      <c r="L65" s="24">
        <f aca="true" t="shared" si="59" ref="L65:Q65">SUM(L66:L66)</f>
        <v>80</v>
      </c>
      <c r="M65" s="24">
        <f t="shared" si="59"/>
        <v>80</v>
      </c>
      <c r="N65" s="24">
        <f t="shared" si="59"/>
        <v>0</v>
      </c>
      <c r="O65" s="24">
        <f t="shared" si="59"/>
        <v>0</v>
      </c>
      <c r="P65" s="24">
        <f t="shared" si="59"/>
        <v>0</v>
      </c>
      <c r="Q65" s="24">
        <f t="shared" si="59"/>
        <v>0</v>
      </c>
      <c r="R65" s="24"/>
      <c r="S65" s="24"/>
      <c r="T65" s="24"/>
      <c r="U65" s="24"/>
      <c r="V65" s="24">
        <f>SUM(V66:V66)</f>
        <v>0</v>
      </c>
      <c r="W65" s="24"/>
      <c r="X65" s="24"/>
      <c r="Y65" s="24"/>
      <c r="Z65" s="24"/>
      <c r="AA65" s="24"/>
      <c r="AB65" s="28">
        <f>AB66+AB67</f>
        <v>20</v>
      </c>
      <c r="AC65" s="28">
        <f>AC66+AC67</f>
        <v>70</v>
      </c>
      <c r="AD65" s="21" t="s">
        <v>309</v>
      </c>
      <c r="AE65" s="4"/>
      <c r="AF65" s="56"/>
      <c r="AG65" s="72"/>
      <c r="AH65" s="72"/>
      <c r="AI65" s="72"/>
      <c r="AJ65" s="72"/>
    </row>
    <row r="66" spans="1:36" s="1" customFormat="1" ht="30.75" customHeight="1">
      <c r="A66" s="21">
        <v>1</v>
      </c>
      <c r="B66" s="31" t="s">
        <v>310</v>
      </c>
      <c r="C66" s="21" t="s">
        <v>27</v>
      </c>
      <c r="D66" s="21" t="s">
        <v>55</v>
      </c>
      <c r="E66" s="28"/>
      <c r="F66" s="22" t="s">
        <v>311</v>
      </c>
      <c r="G66" s="24">
        <v>80</v>
      </c>
      <c r="H66" s="26">
        <f t="shared" si="55"/>
        <v>80</v>
      </c>
      <c r="I66" s="26">
        <f t="shared" si="56"/>
        <v>0</v>
      </c>
      <c r="J66" s="26">
        <f t="shared" si="57"/>
        <v>0</v>
      </c>
      <c r="K66" s="26">
        <f t="shared" si="58"/>
        <v>0</v>
      </c>
      <c r="L66" s="24">
        <v>80</v>
      </c>
      <c r="M66" s="24">
        <v>80</v>
      </c>
      <c r="N66" s="24"/>
      <c r="O66" s="24"/>
      <c r="P66" s="24"/>
      <c r="Q66" s="24"/>
      <c r="R66" s="24"/>
      <c r="S66" s="24"/>
      <c r="T66" s="24"/>
      <c r="U66" s="24"/>
      <c r="V66" s="24"/>
      <c r="W66" s="24"/>
      <c r="X66" s="24"/>
      <c r="Y66" s="24"/>
      <c r="Z66" s="24"/>
      <c r="AA66" s="26" t="s">
        <v>31</v>
      </c>
      <c r="AB66" s="28">
        <v>20</v>
      </c>
      <c r="AC66" s="28">
        <v>70</v>
      </c>
      <c r="AD66" s="21" t="s">
        <v>44</v>
      </c>
      <c r="AE66" s="4"/>
      <c r="AF66" s="56"/>
      <c r="AG66" s="72"/>
      <c r="AH66" s="72"/>
      <c r="AI66" s="72"/>
      <c r="AJ66" s="72"/>
    </row>
    <row r="67" spans="1:36" s="1" customFormat="1" ht="24.75" customHeight="1">
      <c r="A67" s="21"/>
      <c r="B67" s="21" t="s">
        <v>75</v>
      </c>
      <c r="C67" s="21" t="s">
        <v>27</v>
      </c>
      <c r="D67" s="21" t="s">
        <v>55</v>
      </c>
      <c r="E67" s="28"/>
      <c r="F67" s="22" t="s">
        <v>76</v>
      </c>
      <c r="G67" s="24">
        <v>0</v>
      </c>
      <c r="H67" s="26">
        <f t="shared" si="55"/>
        <v>0</v>
      </c>
      <c r="I67" s="26">
        <f t="shared" si="56"/>
        <v>0</v>
      </c>
      <c r="J67" s="26">
        <f t="shared" si="57"/>
        <v>0</v>
      </c>
      <c r="K67" s="26">
        <f t="shared" si="58"/>
        <v>0</v>
      </c>
      <c r="L67" s="24">
        <v>0</v>
      </c>
      <c r="M67" s="24"/>
      <c r="N67" s="24"/>
      <c r="O67" s="24"/>
      <c r="P67" s="24"/>
      <c r="Q67" s="24">
        <v>0</v>
      </c>
      <c r="R67" s="24"/>
      <c r="S67" s="24"/>
      <c r="T67" s="24"/>
      <c r="U67" s="24"/>
      <c r="V67" s="24">
        <v>0</v>
      </c>
      <c r="W67" s="24"/>
      <c r="X67" s="24"/>
      <c r="Y67" s="24"/>
      <c r="Z67" s="24"/>
      <c r="AA67" s="26" t="s">
        <v>31</v>
      </c>
      <c r="AB67" s="28">
        <v>0</v>
      </c>
      <c r="AC67" s="28">
        <v>0</v>
      </c>
      <c r="AD67" s="21" t="s">
        <v>44</v>
      </c>
      <c r="AE67" s="4"/>
      <c r="AF67" s="56"/>
      <c r="AG67" s="72"/>
      <c r="AH67" s="72"/>
      <c r="AI67" s="72"/>
      <c r="AJ67" s="72"/>
    </row>
    <row r="68" spans="1:36" s="1" customFormat="1" ht="24.75" customHeight="1">
      <c r="A68" s="21"/>
      <c r="B68" s="31" t="s">
        <v>77</v>
      </c>
      <c r="C68" s="21" t="s">
        <v>27</v>
      </c>
      <c r="D68" s="21" t="s">
        <v>55</v>
      </c>
      <c r="E68" s="80">
        <v>45</v>
      </c>
      <c r="F68" s="22"/>
      <c r="G68" s="24">
        <f>SUM(L68,Q68,V68)</f>
        <v>2015.75</v>
      </c>
      <c r="H68" s="26">
        <f t="shared" si="55"/>
        <v>1595.75</v>
      </c>
      <c r="I68" s="26">
        <f t="shared" si="56"/>
        <v>420</v>
      </c>
      <c r="J68" s="26">
        <f t="shared" si="57"/>
        <v>0</v>
      </c>
      <c r="K68" s="26">
        <f t="shared" si="58"/>
        <v>0</v>
      </c>
      <c r="L68" s="24">
        <f>SUM(L69:L113)</f>
        <v>2015.75</v>
      </c>
      <c r="M68" s="24">
        <f>SUM(M69:M113)</f>
        <v>1595.75</v>
      </c>
      <c r="N68" s="24">
        <f>SUM(N69:N113)</f>
        <v>420</v>
      </c>
      <c r="O68" s="24">
        <f aca="true" t="shared" si="60" ref="L68:Z68">SUM(O69:O113)</f>
        <v>0</v>
      </c>
      <c r="P68" s="24">
        <f t="shared" si="60"/>
        <v>0</v>
      </c>
      <c r="Q68" s="24">
        <f t="shared" si="60"/>
        <v>0</v>
      </c>
      <c r="R68" s="24">
        <f t="shared" si="60"/>
        <v>0</v>
      </c>
      <c r="S68" s="24">
        <f t="shared" si="60"/>
        <v>0</v>
      </c>
      <c r="T68" s="24">
        <f t="shared" si="60"/>
        <v>0</v>
      </c>
      <c r="U68" s="24">
        <f t="shared" si="60"/>
        <v>0</v>
      </c>
      <c r="V68" s="24">
        <f t="shared" si="60"/>
        <v>0</v>
      </c>
      <c r="W68" s="24">
        <f t="shared" si="60"/>
        <v>0</v>
      </c>
      <c r="X68" s="24">
        <f t="shared" si="60"/>
        <v>0</v>
      </c>
      <c r="Y68" s="24">
        <f t="shared" si="60"/>
        <v>0</v>
      </c>
      <c r="Z68" s="24">
        <f t="shared" si="60"/>
        <v>0</v>
      </c>
      <c r="AA68" s="26" t="s">
        <v>31</v>
      </c>
      <c r="AB68" s="28">
        <f>SUM(AB69:AB113)</f>
        <v>3981</v>
      </c>
      <c r="AC68" s="28">
        <f>SUM(AC69:AC113)</f>
        <v>14210</v>
      </c>
      <c r="AD68" s="21" t="s">
        <v>44</v>
      </c>
      <c r="AE68" s="4"/>
      <c r="AF68" s="56"/>
      <c r="AG68" s="72"/>
      <c r="AH68" s="72"/>
      <c r="AI68" s="72"/>
      <c r="AJ68" s="72"/>
    </row>
    <row r="69" spans="1:32" s="4" customFormat="1" ht="37.5" customHeight="1">
      <c r="A69" s="21">
        <v>1</v>
      </c>
      <c r="B69" s="81" t="s">
        <v>312</v>
      </c>
      <c r="C69" s="21" t="s">
        <v>27</v>
      </c>
      <c r="D69" s="21" t="s">
        <v>313</v>
      </c>
      <c r="E69" s="28">
        <v>30</v>
      </c>
      <c r="F69" s="33" t="s">
        <v>314</v>
      </c>
      <c r="G69" s="24">
        <f aca="true" t="shared" si="61" ref="G69:G84">L69+Q69+V69</f>
        <v>22.5</v>
      </c>
      <c r="H69" s="26">
        <f t="shared" si="55"/>
        <v>22.5</v>
      </c>
      <c r="I69" s="26">
        <f t="shared" si="56"/>
        <v>0</v>
      </c>
      <c r="J69" s="26">
        <f t="shared" si="57"/>
        <v>0</v>
      </c>
      <c r="K69" s="26">
        <f t="shared" si="58"/>
        <v>0</v>
      </c>
      <c r="L69" s="24">
        <v>22.5</v>
      </c>
      <c r="M69" s="24">
        <v>22.5</v>
      </c>
      <c r="N69" s="24"/>
      <c r="O69" s="24"/>
      <c r="P69" s="24"/>
      <c r="Q69" s="24"/>
      <c r="R69" s="24"/>
      <c r="S69" s="24"/>
      <c r="T69" s="24"/>
      <c r="U69" s="24"/>
      <c r="V69" s="24"/>
      <c r="W69" s="24"/>
      <c r="X69" s="24"/>
      <c r="Y69" s="24"/>
      <c r="Z69" s="24"/>
      <c r="AA69" s="26" t="s">
        <v>31</v>
      </c>
      <c r="AB69" s="85">
        <v>129</v>
      </c>
      <c r="AC69" s="85">
        <v>533</v>
      </c>
      <c r="AD69" s="21" t="s">
        <v>44</v>
      </c>
      <c r="AF69" s="63"/>
    </row>
    <row r="70" spans="1:32" s="4" customFormat="1" ht="39" customHeight="1">
      <c r="A70" s="21">
        <v>2</v>
      </c>
      <c r="B70" s="81" t="s">
        <v>315</v>
      </c>
      <c r="C70" s="21" t="s">
        <v>27</v>
      </c>
      <c r="D70" s="21" t="s">
        <v>313</v>
      </c>
      <c r="E70" s="28">
        <v>60</v>
      </c>
      <c r="F70" s="33" t="s">
        <v>316</v>
      </c>
      <c r="G70" s="24">
        <f t="shared" si="61"/>
        <v>45</v>
      </c>
      <c r="H70" s="26">
        <f t="shared" si="55"/>
        <v>45</v>
      </c>
      <c r="I70" s="26">
        <f t="shared" si="56"/>
        <v>0</v>
      </c>
      <c r="J70" s="26">
        <f t="shared" si="57"/>
        <v>0</v>
      </c>
      <c r="K70" s="26">
        <f t="shared" si="58"/>
        <v>0</v>
      </c>
      <c r="L70" s="24">
        <v>45</v>
      </c>
      <c r="M70" s="24">
        <v>45</v>
      </c>
      <c r="N70" s="24"/>
      <c r="O70" s="24"/>
      <c r="P70" s="24"/>
      <c r="Q70" s="24"/>
      <c r="R70" s="24"/>
      <c r="S70" s="24"/>
      <c r="T70" s="24"/>
      <c r="U70" s="24"/>
      <c r="V70" s="24"/>
      <c r="W70" s="24"/>
      <c r="X70" s="24"/>
      <c r="Y70" s="24"/>
      <c r="Z70" s="24"/>
      <c r="AA70" s="26" t="s">
        <v>31</v>
      </c>
      <c r="AB70" s="85">
        <v>39</v>
      </c>
      <c r="AC70" s="85">
        <v>121</v>
      </c>
      <c r="AD70" s="21" t="s">
        <v>44</v>
      </c>
      <c r="AF70" s="63"/>
    </row>
    <row r="71" spans="1:32" s="4" customFormat="1" ht="39" customHeight="1">
      <c r="A71" s="21">
        <v>3</v>
      </c>
      <c r="B71" s="81" t="s">
        <v>317</v>
      </c>
      <c r="C71" s="21" t="s">
        <v>27</v>
      </c>
      <c r="D71" s="21" t="s">
        <v>313</v>
      </c>
      <c r="E71" s="28">
        <v>30</v>
      </c>
      <c r="F71" s="33" t="s">
        <v>318</v>
      </c>
      <c r="G71" s="24">
        <f t="shared" si="61"/>
        <v>22.5</v>
      </c>
      <c r="H71" s="26">
        <f t="shared" si="55"/>
        <v>22.5</v>
      </c>
      <c r="I71" s="26">
        <f t="shared" si="56"/>
        <v>0</v>
      </c>
      <c r="J71" s="26">
        <f t="shared" si="57"/>
        <v>0</v>
      </c>
      <c r="K71" s="26">
        <f t="shared" si="58"/>
        <v>0</v>
      </c>
      <c r="L71" s="24">
        <v>22.5</v>
      </c>
      <c r="M71" s="24">
        <v>22.5</v>
      </c>
      <c r="N71" s="24"/>
      <c r="O71" s="24"/>
      <c r="P71" s="24"/>
      <c r="Q71" s="24"/>
      <c r="R71" s="24"/>
      <c r="S71" s="24"/>
      <c r="T71" s="24"/>
      <c r="U71" s="24"/>
      <c r="V71" s="24"/>
      <c r="W71" s="24"/>
      <c r="X71" s="24"/>
      <c r="Y71" s="24"/>
      <c r="Z71" s="24"/>
      <c r="AA71" s="26" t="s">
        <v>31</v>
      </c>
      <c r="AB71" s="85">
        <v>24</v>
      </c>
      <c r="AC71" s="85">
        <v>83</v>
      </c>
      <c r="AD71" s="21" t="s">
        <v>44</v>
      </c>
      <c r="AF71" s="63"/>
    </row>
    <row r="72" spans="1:32" s="4" customFormat="1" ht="37.5" customHeight="1">
      <c r="A72" s="21">
        <v>4</v>
      </c>
      <c r="B72" s="81" t="s">
        <v>319</v>
      </c>
      <c r="C72" s="21" t="s">
        <v>27</v>
      </c>
      <c r="D72" s="21" t="s">
        <v>313</v>
      </c>
      <c r="E72" s="28">
        <v>80</v>
      </c>
      <c r="F72" s="33" t="s">
        <v>320</v>
      </c>
      <c r="G72" s="24">
        <f t="shared" si="61"/>
        <v>60</v>
      </c>
      <c r="H72" s="26">
        <f t="shared" si="55"/>
        <v>60</v>
      </c>
      <c r="I72" s="26">
        <f t="shared" si="56"/>
        <v>0</v>
      </c>
      <c r="J72" s="26">
        <f t="shared" si="57"/>
        <v>0</v>
      </c>
      <c r="K72" s="26">
        <f t="shared" si="58"/>
        <v>0</v>
      </c>
      <c r="L72" s="24">
        <v>60</v>
      </c>
      <c r="M72" s="24">
        <v>60</v>
      </c>
      <c r="N72" s="24"/>
      <c r="O72" s="24"/>
      <c r="P72" s="24"/>
      <c r="Q72" s="24"/>
      <c r="R72" s="24"/>
      <c r="S72" s="24"/>
      <c r="T72" s="24"/>
      <c r="U72" s="24"/>
      <c r="V72" s="24"/>
      <c r="W72" s="24"/>
      <c r="X72" s="24"/>
      <c r="Y72" s="24"/>
      <c r="Z72" s="24"/>
      <c r="AA72" s="26" t="s">
        <v>31</v>
      </c>
      <c r="AB72" s="85">
        <v>81</v>
      </c>
      <c r="AC72" s="85">
        <v>272</v>
      </c>
      <c r="AD72" s="21" t="s">
        <v>44</v>
      </c>
      <c r="AF72" s="63"/>
    </row>
    <row r="73" spans="1:32" s="4" customFormat="1" ht="40.5" customHeight="1">
      <c r="A73" s="21">
        <v>5</v>
      </c>
      <c r="B73" s="81" t="s">
        <v>321</v>
      </c>
      <c r="C73" s="21" t="s">
        <v>27</v>
      </c>
      <c r="D73" s="21" t="s">
        <v>313</v>
      </c>
      <c r="E73" s="28">
        <v>80</v>
      </c>
      <c r="F73" s="33" t="s">
        <v>322</v>
      </c>
      <c r="G73" s="24">
        <f t="shared" si="61"/>
        <v>60</v>
      </c>
      <c r="H73" s="26">
        <f t="shared" si="55"/>
        <v>60</v>
      </c>
      <c r="I73" s="26">
        <f t="shared" si="56"/>
        <v>0</v>
      </c>
      <c r="J73" s="26">
        <f t="shared" si="57"/>
        <v>0</v>
      </c>
      <c r="K73" s="26">
        <f t="shared" si="58"/>
        <v>0</v>
      </c>
      <c r="L73" s="24">
        <v>60</v>
      </c>
      <c r="M73" s="24">
        <v>60</v>
      </c>
      <c r="N73" s="24"/>
      <c r="O73" s="24"/>
      <c r="P73" s="24"/>
      <c r="Q73" s="24"/>
      <c r="R73" s="24"/>
      <c r="S73" s="24"/>
      <c r="T73" s="24"/>
      <c r="U73" s="24"/>
      <c r="V73" s="24"/>
      <c r="W73" s="24"/>
      <c r="X73" s="24"/>
      <c r="Y73" s="24"/>
      <c r="Z73" s="24"/>
      <c r="AA73" s="26" t="s">
        <v>31</v>
      </c>
      <c r="AB73" s="85">
        <v>79</v>
      </c>
      <c r="AC73" s="85">
        <v>269</v>
      </c>
      <c r="AD73" s="21" t="s">
        <v>44</v>
      </c>
      <c r="AF73" s="63"/>
    </row>
    <row r="74" spans="1:32" s="4" customFormat="1" ht="42" customHeight="1">
      <c r="A74" s="21">
        <v>6</v>
      </c>
      <c r="B74" s="81" t="s">
        <v>323</v>
      </c>
      <c r="C74" s="21" t="s">
        <v>27</v>
      </c>
      <c r="D74" s="21" t="s">
        <v>313</v>
      </c>
      <c r="E74" s="28">
        <v>100</v>
      </c>
      <c r="F74" s="33" t="s">
        <v>324</v>
      </c>
      <c r="G74" s="24">
        <f t="shared" si="61"/>
        <v>75</v>
      </c>
      <c r="H74" s="26">
        <f t="shared" si="55"/>
        <v>75</v>
      </c>
      <c r="I74" s="26">
        <f t="shared" si="56"/>
        <v>0</v>
      </c>
      <c r="J74" s="26">
        <f t="shared" si="57"/>
        <v>0</v>
      </c>
      <c r="K74" s="26">
        <f t="shared" si="58"/>
        <v>0</v>
      </c>
      <c r="L74" s="24">
        <v>75</v>
      </c>
      <c r="M74" s="24">
        <v>75</v>
      </c>
      <c r="N74" s="24"/>
      <c r="O74" s="24"/>
      <c r="P74" s="24"/>
      <c r="Q74" s="24"/>
      <c r="R74" s="24"/>
      <c r="S74" s="24"/>
      <c r="T74" s="24"/>
      <c r="U74" s="24"/>
      <c r="V74" s="24"/>
      <c r="W74" s="24"/>
      <c r="X74" s="24"/>
      <c r="Y74" s="24"/>
      <c r="Z74" s="24"/>
      <c r="AA74" s="26" t="s">
        <v>31</v>
      </c>
      <c r="AB74" s="85">
        <v>54</v>
      </c>
      <c r="AC74" s="85">
        <v>187</v>
      </c>
      <c r="AD74" s="21" t="s">
        <v>44</v>
      </c>
      <c r="AF74" s="63"/>
    </row>
    <row r="75" spans="1:32" s="4" customFormat="1" ht="36.75" customHeight="1">
      <c r="A75" s="21">
        <v>7</v>
      </c>
      <c r="B75" s="81" t="s">
        <v>325</v>
      </c>
      <c r="C75" s="21" t="s">
        <v>27</v>
      </c>
      <c r="D75" s="21" t="s">
        <v>313</v>
      </c>
      <c r="E75" s="28">
        <v>80</v>
      </c>
      <c r="F75" s="33" t="s">
        <v>326</v>
      </c>
      <c r="G75" s="24">
        <f t="shared" si="61"/>
        <v>60</v>
      </c>
      <c r="H75" s="26">
        <v>60</v>
      </c>
      <c r="I75" s="26">
        <f t="shared" si="56"/>
        <v>0</v>
      </c>
      <c r="J75" s="26">
        <f t="shared" si="57"/>
        <v>0</v>
      </c>
      <c r="K75" s="26">
        <f t="shared" si="58"/>
        <v>0</v>
      </c>
      <c r="L75" s="24">
        <f>M75</f>
        <v>60</v>
      </c>
      <c r="M75" s="24">
        <v>60</v>
      </c>
      <c r="N75" s="24"/>
      <c r="O75" s="24"/>
      <c r="P75" s="24"/>
      <c r="Q75" s="24"/>
      <c r="R75" s="24"/>
      <c r="S75" s="24"/>
      <c r="T75" s="24"/>
      <c r="U75" s="24"/>
      <c r="V75" s="24"/>
      <c r="W75" s="24"/>
      <c r="X75" s="24"/>
      <c r="Y75" s="24"/>
      <c r="Z75" s="24"/>
      <c r="AA75" s="26" t="s">
        <v>31</v>
      </c>
      <c r="AB75" s="85">
        <v>356</v>
      </c>
      <c r="AC75" s="85">
        <v>1268</v>
      </c>
      <c r="AD75" s="21" t="s">
        <v>44</v>
      </c>
      <c r="AF75" s="63"/>
    </row>
    <row r="76" spans="1:32" s="4" customFormat="1" ht="36.75" customHeight="1">
      <c r="A76" s="21">
        <v>8</v>
      </c>
      <c r="B76" s="81" t="s">
        <v>327</v>
      </c>
      <c r="C76" s="21" t="s">
        <v>27</v>
      </c>
      <c r="D76" s="21" t="s">
        <v>313</v>
      </c>
      <c r="E76" s="28">
        <v>75</v>
      </c>
      <c r="F76" s="33" t="s">
        <v>328</v>
      </c>
      <c r="G76" s="24">
        <v>56.25</v>
      </c>
      <c r="H76" s="26">
        <v>56.25</v>
      </c>
      <c r="I76" s="26">
        <f t="shared" si="56"/>
        <v>0</v>
      </c>
      <c r="J76" s="26">
        <f t="shared" si="57"/>
        <v>0</v>
      </c>
      <c r="K76" s="26">
        <f t="shared" si="58"/>
        <v>0</v>
      </c>
      <c r="L76" s="24">
        <v>56.25</v>
      </c>
      <c r="M76" s="24">
        <v>56.25</v>
      </c>
      <c r="N76" s="24"/>
      <c r="O76" s="24"/>
      <c r="P76" s="24"/>
      <c r="Q76" s="24"/>
      <c r="R76" s="24"/>
      <c r="S76" s="24"/>
      <c r="T76" s="24"/>
      <c r="U76" s="24"/>
      <c r="V76" s="24"/>
      <c r="W76" s="24"/>
      <c r="X76" s="24"/>
      <c r="Y76" s="24"/>
      <c r="Z76" s="24"/>
      <c r="AA76" s="26" t="s">
        <v>31</v>
      </c>
      <c r="AB76" s="85">
        <v>54</v>
      </c>
      <c r="AC76" s="85">
        <v>199</v>
      </c>
      <c r="AD76" s="21" t="s">
        <v>44</v>
      </c>
      <c r="AF76" s="63"/>
    </row>
    <row r="77" spans="1:32" s="4" customFormat="1" ht="36.75" customHeight="1">
      <c r="A77" s="21">
        <v>9</v>
      </c>
      <c r="B77" s="81" t="s">
        <v>329</v>
      </c>
      <c r="C77" s="21" t="s">
        <v>27</v>
      </c>
      <c r="D77" s="21" t="s">
        <v>313</v>
      </c>
      <c r="E77" s="28">
        <v>80</v>
      </c>
      <c r="F77" s="33" t="s">
        <v>330</v>
      </c>
      <c r="G77" s="24">
        <f t="shared" si="61"/>
        <v>60</v>
      </c>
      <c r="H77" s="26">
        <f t="shared" si="55"/>
        <v>60</v>
      </c>
      <c r="I77" s="26">
        <f t="shared" si="56"/>
        <v>0</v>
      </c>
      <c r="J77" s="26">
        <f t="shared" si="57"/>
        <v>0</v>
      </c>
      <c r="K77" s="26">
        <f t="shared" si="58"/>
        <v>0</v>
      </c>
      <c r="L77" s="24">
        <v>60</v>
      </c>
      <c r="M77" s="24">
        <v>60</v>
      </c>
      <c r="N77" s="24"/>
      <c r="O77" s="24"/>
      <c r="P77" s="24"/>
      <c r="Q77" s="24"/>
      <c r="R77" s="24"/>
      <c r="S77" s="24"/>
      <c r="T77" s="24"/>
      <c r="U77" s="24"/>
      <c r="V77" s="24"/>
      <c r="W77" s="24"/>
      <c r="X77" s="24"/>
      <c r="Y77" s="24"/>
      <c r="Z77" s="24"/>
      <c r="AA77" s="26" t="s">
        <v>31</v>
      </c>
      <c r="AB77" s="85">
        <v>57</v>
      </c>
      <c r="AC77" s="85">
        <v>213</v>
      </c>
      <c r="AD77" s="21" t="s">
        <v>44</v>
      </c>
      <c r="AF77" s="63"/>
    </row>
    <row r="78" spans="1:32" s="4" customFormat="1" ht="36.75" customHeight="1">
      <c r="A78" s="21">
        <v>10</v>
      </c>
      <c r="B78" s="81" t="s">
        <v>331</v>
      </c>
      <c r="C78" s="21" t="s">
        <v>27</v>
      </c>
      <c r="D78" s="21" t="s">
        <v>313</v>
      </c>
      <c r="E78" s="28">
        <v>80</v>
      </c>
      <c r="F78" s="33" t="s">
        <v>332</v>
      </c>
      <c r="G78" s="24">
        <f t="shared" si="61"/>
        <v>60</v>
      </c>
      <c r="H78" s="26">
        <f t="shared" si="55"/>
        <v>60</v>
      </c>
      <c r="I78" s="26">
        <f t="shared" si="56"/>
        <v>0</v>
      </c>
      <c r="J78" s="26">
        <f t="shared" si="57"/>
        <v>0</v>
      </c>
      <c r="K78" s="26">
        <f t="shared" si="58"/>
        <v>0</v>
      </c>
      <c r="L78" s="24">
        <v>60</v>
      </c>
      <c r="M78" s="24">
        <v>60</v>
      </c>
      <c r="N78" s="24"/>
      <c r="O78" s="24"/>
      <c r="P78" s="24"/>
      <c r="Q78" s="24"/>
      <c r="R78" s="24"/>
      <c r="S78" s="24"/>
      <c r="T78" s="24"/>
      <c r="U78" s="24"/>
      <c r="V78" s="24"/>
      <c r="W78" s="24"/>
      <c r="X78" s="24"/>
      <c r="Y78" s="24"/>
      <c r="Z78" s="24"/>
      <c r="AA78" s="26" t="s">
        <v>31</v>
      </c>
      <c r="AB78" s="85">
        <v>81</v>
      </c>
      <c r="AC78" s="85">
        <v>272</v>
      </c>
      <c r="AD78" s="21" t="s">
        <v>44</v>
      </c>
      <c r="AF78" s="63"/>
    </row>
    <row r="79" spans="1:32" s="4" customFormat="1" ht="36.75" customHeight="1">
      <c r="A79" s="21">
        <v>11</v>
      </c>
      <c r="B79" s="81" t="s">
        <v>333</v>
      </c>
      <c r="C79" s="21" t="s">
        <v>27</v>
      </c>
      <c r="D79" s="21" t="s">
        <v>313</v>
      </c>
      <c r="E79" s="28">
        <v>100</v>
      </c>
      <c r="F79" s="33" t="s">
        <v>334</v>
      </c>
      <c r="G79" s="24">
        <f t="shared" si="61"/>
        <v>75</v>
      </c>
      <c r="H79" s="26">
        <f t="shared" si="55"/>
        <v>75</v>
      </c>
      <c r="I79" s="26">
        <f t="shared" si="56"/>
        <v>0</v>
      </c>
      <c r="J79" s="26">
        <f t="shared" si="57"/>
        <v>0</v>
      </c>
      <c r="K79" s="26">
        <f t="shared" si="58"/>
        <v>0</v>
      </c>
      <c r="L79" s="24">
        <v>75</v>
      </c>
      <c r="M79" s="24">
        <v>75</v>
      </c>
      <c r="N79" s="24"/>
      <c r="O79" s="24"/>
      <c r="P79" s="24"/>
      <c r="Q79" s="24"/>
      <c r="R79" s="24"/>
      <c r="S79" s="24"/>
      <c r="T79" s="24"/>
      <c r="U79" s="24"/>
      <c r="V79" s="24"/>
      <c r="W79" s="24"/>
      <c r="X79" s="24"/>
      <c r="Y79" s="24"/>
      <c r="Z79" s="24"/>
      <c r="AA79" s="26" t="s">
        <v>31</v>
      </c>
      <c r="AB79" s="85">
        <v>107</v>
      </c>
      <c r="AC79" s="85">
        <v>247</v>
      </c>
      <c r="AD79" s="21" t="s">
        <v>44</v>
      </c>
      <c r="AF79" s="63"/>
    </row>
    <row r="80" spans="1:32" s="4" customFormat="1" ht="39.75" customHeight="1">
      <c r="A80" s="21">
        <v>12</v>
      </c>
      <c r="B80" s="81" t="s">
        <v>335</v>
      </c>
      <c r="C80" s="21" t="s">
        <v>27</v>
      </c>
      <c r="D80" s="21" t="s">
        <v>313</v>
      </c>
      <c r="E80" s="28">
        <v>50</v>
      </c>
      <c r="F80" s="33" t="s">
        <v>336</v>
      </c>
      <c r="G80" s="24">
        <f t="shared" si="61"/>
        <v>37.5</v>
      </c>
      <c r="H80" s="26">
        <f t="shared" si="55"/>
        <v>37.5</v>
      </c>
      <c r="I80" s="26">
        <f t="shared" si="56"/>
        <v>0</v>
      </c>
      <c r="J80" s="26">
        <f t="shared" si="57"/>
        <v>0</v>
      </c>
      <c r="K80" s="26">
        <f t="shared" si="58"/>
        <v>0</v>
      </c>
      <c r="L80" s="24">
        <v>37.5</v>
      </c>
      <c r="M80" s="24">
        <v>37.5</v>
      </c>
      <c r="N80" s="24"/>
      <c r="O80" s="24"/>
      <c r="P80" s="24"/>
      <c r="Q80" s="24"/>
      <c r="R80" s="24"/>
      <c r="S80" s="24"/>
      <c r="T80" s="24"/>
      <c r="U80" s="24"/>
      <c r="V80" s="24"/>
      <c r="W80" s="24"/>
      <c r="X80" s="24"/>
      <c r="Y80" s="24"/>
      <c r="Z80" s="24"/>
      <c r="AA80" s="26" t="s">
        <v>31</v>
      </c>
      <c r="AB80" s="85">
        <v>87</v>
      </c>
      <c r="AC80" s="85">
        <v>313</v>
      </c>
      <c r="AD80" s="21" t="s">
        <v>44</v>
      </c>
      <c r="AF80" s="63"/>
    </row>
    <row r="81" spans="1:32" s="4" customFormat="1" ht="42" customHeight="1">
      <c r="A81" s="21">
        <v>13</v>
      </c>
      <c r="B81" s="81" t="s">
        <v>337</v>
      </c>
      <c r="C81" s="21" t="s">
        <v>27</v>
      </c>
      <c r="D81" s="21" t="s">
        <v>313</v>
      </c>
      <c r="E81" s="28">
        <v>50</v>
      </c>
      <c r="F81" s="33" t="s">
        <v>336</v>
      </c>
      <c r="G81" s="24">
        <f t="shared" si="61"/>
        <v>37.5</v>
      </c>
      <c r="H81" s="26">
        <f t="shared" si="55"/>
        <v>37.5</v>
      </c>
      <c r="I81" s="26">
        <f t="shared" si="56"/>
        <v>0</v>
      </c>
      <c r="J81" s="26">
        <f t="shared" si="57"/>
        <v>0</v>
      </c>
      <c r="K81" s="26">
        <f t="shared" si="58"/>
        <v>0</v>
      </c>
      <c r="L81" s="24">
        <v>37.5</v>
      </c>
      <c r="M81" s="24">
        <v>37.5</v>
      </c>
      <c r="N81" s="24"/>
      <c r="O81" s="24"/>
      <c r="P81" s="24"/>
      <c r="Q81" s="24"/>
      <c r="R81" s="24"/>
      <c r="S81" s="24"/>
      <c r="T81" s="24"/>
      <c r="U81" s="24"/>
      <c r="V81" s="24"/>
      <c r="W81" s="24"/>
      <c r="X81" s="24"/>
      <c r="Y81" s="24"/>
      <c r="Z81" s="24"/>
      <c r="AA81" s="26" t="s">
        <v>31</v>
      </c>
      <c r="AB81" s="85">
        <v>90</v>
      </c>
      <c r="AC81" s="85">
        <v>358</v>
      </c>
      <c r="AD81" s="21" t="s">
        <v>44</v>
      </c>
      <c r="AF81" s="63"/>
    </row>
    <row r="82" spans="1:32" s="4" customFormat="1" ht="39.75" customHeight="1">
      <c r="A82" s="21">
        <v>14</v>
      </c>
      <c r="B82" s="81" t="s">
        <v>338</v>
      </c>
      <c r="C82" s="21" t="s">
        <v>27</v>
      </c>
      <c r="D82" s="21" t="s">
        <v>313</v>
      </c>
      <c r="E82" s="28">
        <v>50</v>
      </c>
      <c r="F82" s="33" t="s">
        <v>336</v>
      </c>
      <c r="G82" s="24">
        <f t="shared" si="61"/>
        <v>37.5</v>
      </c>
      <c r="H82" s="26">
        <f t="shared" si="55"/>
        <v>37.5</v>
      </c>
      <c r="I82" s="26">
        <f t="shared" si="56"/>
        <v>0</v>
      </c>
      <c r="J82" s="26">
        <f t="shared" si="57"/>
        <v>0</v>
      </c>
      <c r="K82" s="26">
        <f t="shared" si="58"/>
        <v>0</v>
      </c>
      <c r="L82" s="24">
        <v>37.5</v>
      </c>
      <c r="M82" s="24">
        <v>37.5</v>
      </c>
      <c r="N82" s="24"/>
      <c r="O82" s="24"/>
      <c r="P82" s="24"/>
      <c r="Q82" s="24"/>
      <c r="R82" s="24"/>
      <c r="S82" s="24"/>
      <c r="T82" s="24"/>
      <c r="U82" s="24"/>
      <c r="V82" s="24"/>
      <c r="W82" s="24"/>
      <c r="X82" s="24"/>
      <c r="Y82" s="24"/>
      <c r="Z82" s="24"/>
      <c r="AA82" s="26" t="s">
        <v>31</v>
      </c>
      <c r="AB82" s="85">
        <v>86</v>
      </c>
      <c r="AC82" s="85">
        <v>318</v>
      </c>
      <c r="AD82" s="21" t="s">
        <v>44</v>
      </c>
      <c r="AF82" s="63"/>
    </row>
    <row r="83" spans="1:32" s="4" customFormat="1" ht="24.75" customHeight="1">
      <c r="A83" s="21">
        <v>15</v>
      </c>
      <c r="B83" s="81" t="s">
        <v>339</v>
      </c>
      <c r="C83" s="21" t="s">
        <v>27</v>
      </c>
      <c r="D83" s="21" t="s">
        <v>313</v>
      </c>
      <c r="E83" s="28">
        <v>50</v>
      </c>
      <c r="F83" s="33" t="s">
        <v>340</v>
      </c>
      <c r="G83" s="24">
        <f t="shared" si="61"/>
        <v>37.5</v>
      </c>
      <c r="H83" s="26">
        <f t="shared" si="55"/>
        <v>37.5</v>
      </c>
      <c r="I83" s="26">
        <f t="shared" si="56"/>
        <v>0</v>
      </c>
      <c r="J83" s="26">
        <f t="shared" si="57"/>
        <v>0</v>
      </c>
      <c r="K83" s="26">
        <f t="shared" si="58"/>
        <v>0</v>
      </c>
      <c r="L83" s="24">
        <v>37.5</v>
      </c>
      <c r="M83" s="24">
        <v>37.5</v>
      </c>
      <c r="N83" s="24"/>
      <c r="O83" s="24"/>
      <c r="P83" s="24"/>
      <c r="Q83" s="24"/>
      <c r="R83" s="24"/>
      <c r="S83" s="24"/>
      <c r="T83" s="24"/>
      <c r="U83" s="24"/>
      <c r="V83" s="24"/>
      <c r="W83" s="24"/>
      <c r="X83" s="24"/>
      <c r="Y83" s="24"/>
      <c r="Z83" s="24"/>
      <c r="AA83" s="26" t="s">
        <v>31</v>
      </c>
      <c r="AB83" s="85">
        <v>101</v>
      </c>
      <c r="AC83" s="85">
        <v>359</v>
      </c>
      <c r="AD83" s="21" t="s">
        <v>44</v>
      </c>
      <c r="AF83" s="63"/>
    </row>
    <row r="84" spans="1:32" s="4" customFormat="1" ht="42.75" customHeight="1">
      <c r="A84" s="21">
        <v>16</v>
      </c>
      <c r="B84" s="81" t="s">
        <v>341</v>
      </c>
      <c r="C84" s="21" t="s">
        <v>27</v>
      </c>
      <c r="D84" s="21" t="s">
        <v>313</v>
      </c>
      <c r="E84" s="28">
        <v>50</v>
      </c>
      <c r="F84" s="33" t="s">
        <v>336</v>
      </c>
      <c r="G84" s="24">
        <f t="shared" si="61"/>
        <v>37.5</v>
      </c>
      <c r="H84" s="26">
        <f t="shared" si="55"/>
        <v>37.5</v>
      </c>
      <c r="I84" s="26">
        <f t="shared" si="56"/>
        <v>0</v>
      </c>
      <c r="J84" s="26">
        <f t="shared" si="57"/>
        <v>0</v>
      </c>
      <c r="K84" s="26">
        <f t="shared" si="58"/>
        <v>0</v>
      </c>
      <c r="L84" s="24">
        <v>37.5</v>
      </c>
      <c r="M84" s="24">
        <v>37.5</v>
      </c>
      <c r="N84" s="24"/>
      <c r="O84" s="24"/>
      <c r="P84" s="24"/>
      <c r="Q84" s="24"/>
      <c r="R84" s="24"/>
      <c r="S84" s="24"/>
      <c r="T84" s="24"/>
      <c r="U84" s="24"/>
      <c r="V84" s="24"/>
      <c r="W84" s="24"/>
      <c r="X84" s="24"/>
      <c r="Y84" s="24"/>
      <c r="Z84" s="24"/>
      <c r="AA84" s="26" t="s">
        <v>31</v>
      </c>
      <c r="AB84" s="85">
        <v>103</v>
      </c>
      <c r="AC84" s="85">
        <v>442</v>
      </c>
      <c r="AD84" s="21" t="s">
        <v>44</v>
      </c>
      <c r="AF84" s="63"/>
    </row>
    <row r="85" spans="1:32" s="4" customFormat="1" ht="40.5" customHeight="1">
      <c r="A85" s="21">
        <v>17</v>
      </c>
      <c r="B85" s="81" t="s">
        <v>342</v>
      </c>
      <c r="C85" s="21" t="s">
        <v>27</v>
      </c>
      <c r="D85" s="21" t="s">
        <v>313</v>
      </c>
      <c r="E85" s="28">
        <v>30</v>
      </c>
      <c r="F85" s="33" t="s">
        <v>343</v>
      </c>
      <c r="G85" s="24">
        <f aca="true" t="shared" si="62" ref="G85:G97">L85+Q85+V85</f>
        <v>22.5</v>
      </c>
      <c r="H85" s="26">
        <f t="shared" si="55"/>
        <v>22.5</v>
      </c>
      <c r="I85" s="26">
        <f t="shared" si="56"/>
        <v>0</v>
      </c>
      <c r="J85" s="26">
        <f t="shared" si="57"/>
        <v>0</v>
      </c>
      <c r="K85" s="26">
        <f t="shared" si="58"/>
        <v>0</v>
      </c>
      <c r="L85" s="24">
        <v>22.5</v>
      </c>
      <c r="M85" s="24">
        <v>22.5</v>
      </c>
      <c r="N85" s="24"/>
      <c r="O85" s="24"/>
      <c r="P85" s="24"/>
      <c r="Q85" s="24"/>
      <c r="R85" s="24"/>
      <c r="S85" s="24"/>
      <c r="T85" s="24"/>
      <c r="U85" s="24"/>
      <c r="V85" s="24"/>
      <c r="W85" s="24"/>
      <c r="X85" s="24"/>
      <c r="Y85" s="24"/>
      <c r="Z85" s="24"/>
      <c r="AA85" s="26" t="s">
        <v>31</v>
      </c>
      <c r="AB85" s="85">
        <v>80</v>
      </c>
      <c r="AC85" s="85">
        <v>266</v>
      </c>
      <c r="AD85" s="21" t="s">
        <v>44</v>
      </c>
      <c r="AF85" s="63"/>
    </row>
    <row r="86" spans="1:32" s="4" customFormat="1" ht="39.75" customHeight="1">
      <c r="A86" s="21">
        <v>18</v>
      </c>
      <c r="B86" s="81" t="s">
        <v>344</v>
      </c>
      <c r="C86" s="21" t="s">
        <v>27</v>
      </c>
      <c r="D86" s="21" t="s">
        <v>313</v>
      </c>
      <c r="E86" s="28">
        <v>30</v>
      </c>
      <c r="F86" s="33" t="s">
        <v>345</v>
      </c>
      <c r="G86" s="24">
        <f t="shared" si="62"/>
        <v>22.5</v>
      </c>
      <c r="H86" s="26">
        <f t="shared" si="55"/>
        <v>22.5</v>
      </c>
      <c r="I86" s="26">
        <f t="shared" si="56"/>
        <v>0</v>
      </c>
      <c r="J86" s="26">
        <f t="shared" si="57"/>
        <v>0</v>
      </c>
      <c r="K86" s="26">
        <f t="shared" si="58"/>
        <v>0</v>
      </c>
      <c r="L86" s="24">
        <v>22.5</v>
      </c>
      <c r="M86" s="24">
        <v>22.5</v>
      </c>
      <c r="N86" s="24"/>
      <c r="O86" s="24"/>
      <c r="P86" s="24"/>
      <c r="Q86" s="24"/>
      <c r="R86" s="24"/>
      <c r="S86" s="24"/>
      <c r="T86" s="24"/>
      <c r="U86" s="24"/>
      <c r="V86" s="24"/>
      <c r="W86" s="24"/>
      <c r="X86" s="24"/>
      <c r="Y86" s="24"/>
      <c r="Z86" s="24"/>
      <c r="AA86" s="26" t="s">
        <v>31</v>
      </c>
      <c r="AB86" s="85">
        <v>72</v>
      </c>
      <c r="AC86" s="85">
        <v>280</v>
      </c>
      <c r="AD86" s="21" t="s">
        <v>44</v>
      </c>
      <c r="AF86" s="63"/>
    </row>
    <row r="87" spans="1:32" s="4" customFormat="1" ht="40.5" customHeight="1">
      <c r="A87" s="21">
        <v>19</v>
      </c>
      <c r="B87" s="81" t="s">
        <v>346</v>
      </c>
      <c r="C87" s="21" t="s">
        <v>27</v>
      </c>
      <c r="D87" s="21" t="s">
        <v>313</v>
      </c>
      <c r="E87" s="28">
        <v>30</v>
      </c>
      <c r="F87" s="33" t="s">
        <v>343</v>
      </c>
      <c r="G87" s="24">
        <f t="shared" si="62"/>
        <v>22.5</v>
      </c>
      <c r="H87" s="26">
        <f t="shared" si="55"/>
        <v>22.5</v>
      </c>
      <c r="I87" s="26">
        <f t="shared" si="56"/>
        <v>0</v>
      </c>
      <c r="J87" s="26">
        <f t="shared" si="57"/>
        <v>0</v>
      </c>
      <c r="K87" s="26">
        <f t="shared" si="58"/>
        <v>0</v>
      </c>
      <c r="L87" s="24">
        <v>22.5</v>
      </c>
      <c r="M87" s="24">
        <v>22.5</v>
      </c>
      <c r="N87" s="24"/>
      <c r="O87" s="24"/>
      <c r="P87" s="24"/>
      <c r="Q87" s="24"/>
      <c r="R87" s="24"/>
      <c r="S87" s="24"/>
      <c r="T87" s="24"/>
      <c r="U87" s="24"/>
      <c r="V87" s="24"/>
      <c r="W87" s="24"/>
      <c r="X87" s="24"/>
      <c r="Y87" s="24"/>
      <c r="Z87" s="24"/>
      <c r="AA87" s="26" t="s">
        <v>31</v>
      </c>
      <c r="AB87" s="85">
        <v>69</v>
      </c>
      <c r="AC87" s="85">
        <v>265</v>
      </c>
      <c r="AD87" s="21" t="s">
        <v>44</v>
      </c>
      <c r="AF87" s="63"/>
    </row>
    <row r="88" spans="1:32" s="4" customFormat="1" ht="39.75" customHeight="1">
      <c r="A88" s="21">
        <v>20</v>
      </c>
      <c r="B88" s="81" t="s">
        <v>347</v>
      </c>
      <c r="C88" s="21" t="s">
        <v>27</v>
      </c>
      <c r="D88" s="21" t="s">
        <v>313</v>
      </c>
      <c r="E88" s="28">
        <v>30</v>
      </c>
      <c r="F88" s="33" t="s">
        <v>348</v>
      </c>
      <c r="G88" s="24">
        <f t="shared" si="62"/>
        <v>22.5</v>
      </c>
      <c r="H88" s="26">
        <f t="shared" si="55"/>
        <v>22.5</v>
      </c>
      <c r="I88" s="26">
        <f t="shared" si="56"/>
        <v>0</v>
      </c>
      <c r="J88" s="26">
        <f t="shared" si="57"/>
        <v>0</v>
      </c>
      <c r="K88" s="26">
        <f t="shared" si="58"/>
        <v>0</v>
      </c>
      <c r="L88" s="24">
        <v>22.5</v>
      </c>
      <c r="M88" s="24">
        <v>22.5</v>
      </c>
      <c r="N88" s="24"/>
      <c r="O88" s="24"/>
      <c r="P88" s="24"/>
      <c r="Q88" s="24"/>
      <c r="R88" s="24"/>
      <c r="S88" s="24"/>
      <c r="T88" s="24"/>
      <c r="U88" s="24"/>
      <c r="V88" s="24"/>
      <c r="W88" s="24"/>
      <c r="X88" s="24"/>
      <c r="Y88" s="24"/>
      <c r="Z88" s="24"/>
      <c r="AA88" s="26" t="s">
        <v>31</v>
      </c>
      <c r="AB88" s="85">
        <v>48</v>
      </c>
      <c r="AC88" s="85">
        <v>187</v>
      </c>
      <c r="AD88" s="21" t="s">
        <v>44</v>
      </c>
      <c r="AF88" s="63"/>
    </row>
    <row r="89" spans="1:32" s="4" customFormat="1" ht="39" customHeight="1">
      <c r="A89" s="21">
        <v>21</v>
      </c>
      <c r="B89" s="81" t="s">
        <v>349</v>
      </c>
      <c r="C89" s="21" t="s">
        <v>27</v>
      </c>
      <c r="D89" s="21" t="s">
        <v>313</v>
      </c>
      <c r="E89" s="28">
        <v>30</v>
      </c>
      <c r="F89" s="33" t="s">
        <v>348</v>
      </c>
      <c r="G89" s="24">
        <f t="shared" si="62"/>
        <v>22.5</v>
      </c>
      <c r="H89" s="26">
        <f t="shared" si="55"/>
        <v>22.5</v>
      </c>
      <c r="I89" s="26">
        <f t="shared" si="56"/>
        <v>0</v>
      </c>
      <c r="J89" s="26">
        <f t="shared" si="57"/>
        <v>0</v>
      </c>
      <c r="K89" s="26">
        <f t="shared" si="58"/>
        <v>0</v>
      </c>
      <c r="L89" s="24">
        <v>22.5</v>
      </c>
      <c r="M89" s="24">
        <v>22.5</v>
      </c>
      <c r="N89" s="24"/>
      <c r="O89" s="24"/>
      <c r="P89" s="24"/>
      <c r="Q89" s="24"/>
      <c r="R89" s="24"/>
      <c r="S89" s="24"/>
      <c r="T89" s="24"/>
      <c r="U89" s="24"/>
      <c r="V89" s="24"/>
      <c r="W89" s="24"/>
      <c r="X89" s="24"/>
      <c r="Y89" s="24"/>
      <c r="Z89" s="24"/>
      <c r="AA89" s="26" t="s">
        <v>31</v>
      </c>
      <c r="AB89" s="85">
        <v>46</v>
      </c>
      <c r="AC89" s="85">
        <v>184</v>
      </c>
      <c r="AD89" s="21" t="s">
        <v>44</v>
      </c>
      <c r="AF89" s="63"/>
    </row>
    <row r="90" spans="1:32" s="4" customFormat="1" ht="39" customHeight="1">
      <c r="A90" s="21">
        <v>22</v>
      </c>
      <c r="B90" s="81" t="s">
        <v>350</v>
      </c>
      <c r="C90" s="21" t="s">
        <v>27</v>
      </c>
      <c r="D90" s="21" t="s">
        <v>313</v>
      </c>
      <c r="E90" s="28">
        <v>50</v>
      </c>
      <c r="F90" s="33" t="s">
        <v>336</v>
      </c>
      <c r="G90" s="24">
        <v>37.5</v>
      </c>
      <c r="H90" s="26">
        <f t="shared" si="55"/>
        <v>37.5</v>
      </c>
      <c r="I90" s="26">
        <f t="shared" si="56"/>
        <v>0</v>
      </c>
      <c r="J90" s="26">
        <f t="shared" si="57"/>
        <v>0</v>
      </c>
      <c r="K90" s="26">
        <f t="shared" si="58"/>
        <v>0</v>
      </c>
      <c r="L90" s="24">
        <v>37.5</v>
      </c>
      <c r="M90" s="24">
        <v>37.5</v>
      </c>
      <c r="N90" s="24"/>
      <c r="O90" s="24"/>
      <c r="P90" s="24"/>
      <c r="Q90" s="24"/>
      <c r="R90" s="24"/>
      <c r="S90" s="24"/>
      <c r="T90" s="24"/>
      <c r="U90" s="24"/>
      <c r="V90" s="24"/>
      <c r="W90" s="24"/>
      <c r="X90" s="24"/>
      <c r="Y90" s="24"/>
      <c r="Z90" s="24"/>
      <c r="AA90" s="26" t="s">
        <v>31</v>
      </c>
      <c r="AB90" s="85">
        <v>49</v>
      </c>
      <c r="AC90" s="85">
        <v>192</v>
      </c>
      <c r="AD90" s="21" t="s">
        <v>44</v>
      </c>
      <c r="AF90" s="63"/>
    </row>
    <row r="91" spans="1:32" s="4" customFormat="1" ht="39" customHeight="1">
      <c r="A91" s="21">
        <v>23</v>
      </c>
      <c r="B91" s="81" t="s">
        <v>351</v>
      </c>
      <c r="C91" s="21" t="s">
        <v>27</v>
      </c>
      <c r="D91" s="21" t="s">
        <v>313</v>
      </c>
      <c r="E91" s="28">
        <v>50</v>
      </c>
      <c r="F91" s="33" t="s">
        <v>336</v>
      </c>
      <c r="G91" s="24">
        <v>37.5</v>
      </c>
      <c r="H91" s="26">
        <f t="shared" si="55"/>
        <v>37.5</v>
      </c>
      <c r="I91" s="26">
        <f t="shared" si="56"/>
        <v>0</v>
      </c>
      <c r="J91" s="26">
        <f t="shared" si="57"/>
        <v>0</v>
      </c>
      <c r="K91" s="26">
        <f t="shared" si="58"/>
        <v>0</v>
      </c>
      <c r="L91" s="24">
        <v>37.5</v>
      </c>
      <c r="M91" s="24">
        <v>37.5</v>
      </c>
      <c r="N91" s="24"/>
      <c r="O91" s="24"/>
      <c r="P91" s="24"/>
      <c r="Q91" s="24"/>
      <c r="R91" s="24"/>
      <c r="S91" s="24"/>
      <c r="T91" s="24"/>
      <c r="U91" s="24"/>
      <c r="V91" s="24"/>
      <c r="W91" s="24"/>
      <c r="X91" s="24"/>
      <c r="Y91" s="24"/>
      <c r="Z91" s="24"/>
      <c r="AA91" s="26" t="s">
        <v>31</v>
      </c>
      <c r="AB91" s="85">
        <v>37</v>
      </c>
      <c r="AC91" s="85">
        <v>152</v>
      </c>
      <c r="AD91" s="21" t="s">
        <v>44</v>
      </c>
      <c r="AF91" s="63"/>
    </row>
    <row r="92" spans="1:32" s="4" customFormat="1" ht="39" customHeight="1">
      <c r="A92" s="21">
        <v>24</v>
      </c>
      <c r="B92" s="81" t="s">
        <v>352</v>
      </c>
      <c r="C92" s="21" t="s">
        <v>27</v>
      </c>
      <c r="D92" s="21" t="s">
        <v>313</v>
      </c>
      <c r="E92" s="28">
        <v>40</v>
      </c>
      <c r="F92" s="33" t="s">
        <v>353</v>
      </c>
      <c r="G92" s="24">
        <v>30</v>
      </c>
      <c r="H92" s="26">
        <f t="shared" si="55"/>
        <v>30</v>
      </c>
      <c r="I92" s="26">
        <f t="shared" si="56"/>
        <v>0</v>
      </c>
      <c r="J92" s="26">
        <f t="shared" si="57"/>
        <v>0</v>
      </c>
      <c r="K92" s="26">
        <f t="shared" si="58"/>
        <v>0</v>
      </c>
      <c r="L92" s="24">
        <v>30</v>
      </c>
      <c r="M92" s="24">
        <v>30</v>
      </c>
      <c r="N92" s="24"/>
      <c r="O92" s="24"/>
      <c r="P92" s="24"/>
      <c r="Q92" s="24"/>
      <c r="R92" s="24"/>
      <c r="S92" s="24"/>
      <c r="T92" s="24"/>
      <c r="U92" s="24"/>
      <c r="V92" s="24"/>
      <c r="W92" s="24"/>
      <c r="X92" s="24"/>
      <c r="Y92" s="24"/>
      <c r="Z92" s="24"/>
      <c r="AA92" s="26" t="s">
        <v>31</v>
      </c>
      <c r="AB92" s="85">
        <v>25</v>
      </c>
      <c r="AC92" s="85">
        <v>75</v>
      </c>
      <c r="AD92" s="21" t="s">
        <v>44</v>
      </c>
      <c r="AF92" s="63"/>
    </row>
    <row r="93" spans="1:32" s="4" customFormat="1" ht="39.75" customHeight="1">
      <c r="A93" s="21">
        <v>25</v>
      </c>
      <c r="B93" s="81" t="s">
        <v>354</v>
      </c>
      <c r="C93" s="21" t="s">
        <v>27</v>
      </c>
      <c r="D93" s="21" t="s">
        <v>313</v>
      </c>
      <c r="E93" s="28">
        <v>50</v>
      </c>
      <c r="F93" s="33" t="s">
        <v>336</v>
      </c>
      <c r="G93" s="24">
        <f>L93+Q93+V93</f>
        <v>37.5</v>
      </c>
      <c r="H93" s="26">
        <f t="shared" si="55"/>
        <v>37.5</v>
      </c>
      <c r="I93" s="26">
        <f t="shared" si="56"/>
        <v>0</v>
      </c>
      <c r="J93" s="26">
        <f t="shared" si="57"/>
        <v>0</v>
      </c>
      <c r="K93" s="26">
        <f t="shared" si="58"/>
        <v>0</v>
      </c>
      <c r="L93" s="24">
        <v>37.5</v>
      </c>
      <c r="M93" s="24">
        <v>37.5</v>
      </c>
      <c r="N93" s="24"/>
      <c r="O93" s="24"/>
      <c r="P93" s="24"/>
      <c r="Q93" s="24"/>
      <c r="R93" s="24"/>
      <c r="S93" s="24"/>
      <c r="T93" s="24"/>
      <c r="U93" s="24"/>
      <c r="V93" s="24"/>
      <c r="W93" s="24"/>
      <c r="X93" s="24"/>
      <c r="Y93" s="24"/>
      <c r="Z93" s="24"/>
      <c r="AA93" s="26" t="s">
        <v>31</v>
      </c>
      <c r="AB93" s="85">
        <v>42</v>
      </c>
      <c r="AC93" s="85">
        <v>172</v>
      </c>
      <c r="AD93" s="21" t="s">
        <v>44</v>
      </c>
      <c r="AF93" s="63"/>
    </row>
    <row r="94" spans="1:32" s="4" customFormat="1" ht="33" customHeight="1">
      <c r="A94" s="21">
        <v>26</v>
      </c>
      <c r="B94" s="81" t="s">
        <v>355</v>
      </c>
      <c r="C94" s="21" t="s">
        <v>27</v>
      </c>
      <c r="D94" s="21" t="s">
        <v>313</v>
      </c>
      <c r="E94" s="28">
        <v>50</v>
      </c>
      <c r="F94" s="33" t="s">
        <v>340</v>
      </c>
      <c r="G94" s="24">
        <f>L94+Q94+V94</f>
        <v>37.5</v>
      </c>
      <c r="H94" s="26">
        <f t="shared" si="55"/>
        <v>37.5</v>
      </c>
      <c r="I94" s="26">
        <f t="shared" si="56"/>
        <v>0</v>
      </c>
      <c r="J94" s="26">
        <f t="shared" si="57"/>
        <v>0</v>
      </c>
      <c r="K94" s="26">
        <f t="shared" si="58"/>
        <v>0</v>
      </c>
      <c r="L94" s="24">
        <v>37.5</v>
      </c>
      <c r="M94" s="24">
        <v>37.5</v>
      </c>
      <c r="N94" s="24"/>
      <c r="O94" s="24"/>
      <c r="P94" s="24"/>
      <c r="Q94" s="24"/>
      <c r="R94" s="24"/>
      <c r="S94" s="24"/>
      <c r="T94" s="24"/>
      <c r="U94" s="24"/>
      <c r="V94" s="24"/>
      <c r="W94" s="24"/>
      <c r="X94" s="24"/>
      <c r="Y94" s="24"/>
      <c r="Z94" s="24"/>
      <c r="AA94" s="26" t="s">
        <v>31</v>
      </c>
      <c r="AB94" s="85">
        <v>138</v>
      </c>
      <c r="AC94" s="85">
        <v>519</v>
      </c>
      <c r="AD94" s="21" t="s">
        <v>44</v>
      </c>
      <c r="AF94" s="63"/>
    </row>
    <row r="95" spans="1:32" s="4" customFormat="1" ht="33" customHeight="1">
      <c r="A95" s="21">
        <v>27</v>
      </c>
      <c r="B95" s="81" t="s">
        <v>356</v>
      </c>
      <c r="C95" s="21" t="s">
        <v>27</v>
      </c>
      <c r="D95" s="21" t="s">
        <v>313</v>
      </c>
      <c r="E95" s="28">
        <v>50</v>
      </c>
      <c r="F95" s="33" t="s">
        <v>340</v>
      </c>
      <c r="G95" s="24">
        <f>L95+Q95+V95</f>
        <v>37.5</v>
      </c>
      <c r="H95" s="26">
        <f t="shared" si="55"/>
        <v>37.5</v>
      </c>
      <c r="I95" s="26">
        <f t="shared" si="56"/>
        <v>0</v>
      </c>
      <c r="J95" s="26">
        <f t="shared" si="57"/>
        <v>0</v>
      </c>
      <c r="K95" s="26">
        <f t="shared" si="58"/>
        <v>0</v>
      </c>
      <c r="L95" s="24">
        <v>37.5</v>
      </c>
      <c r="M95" s="24">
        <v>37.5</v>
      </c>
      <c r="N95" s="24"/>
      <c r="O95" s="24"/>
      <c r="P95" s="24"/>
      <c r="Q95" s="24"/>
      <c r="R95" s="24"/>
      <c r="S95" s="24"/>
      <c r="T95" s="24"/>
      <c r="U95" s="24"/>
      <c r="V95" s="24"/>
      <c r="W95" s="24"/>
      <c r="X95" s="24"/>
      <c r="Y95" s="24"/>
      <c r="Z95" s="24"/>
      <c r="AA95" s="26" t="s">
        <v>31</v>
      </c>
      <c r="AB95" s="85">
        <v>44</v>
      </c>
      <c r="AC95" s="85">
        <v>165</v>
      </c>
      <c r="AD95" s="21" t="s">
        <v>44</v>
      </c>
      <c r="AF95" s="63"/>
    </row>
    <row r="96" spans="1:34" s="4" customFormat="1" ht="48" customHeight="1">
      <c r="A96" s="21">
        <v>28</v>
      </c>
      <c r="B96" s="81" t="s">
        <v>357</v>
      </c>
      <c r="C96" s="21" t="s">
        <v>27</v>
      </c>
      <c r="D96" s="21" t="s">
        <v>313</v>
      </c>
      <c r="E96" s="28">
        <v>150</v>
      </c>
      <c r="F96" s="33" t="s">
        <v>358</v>
      </c>
      <c r="G96" s="24">
        <v>100</v>
      </c>
      <c r="H96" s="26">
        <f t="shared" si="55"/>
        <v>0</v>
      </c>
      <c r="I96" s="26">
        <f t="shared" si="56"/>
        <v>100</v>
      </c>
      <c r="J96" s="26">
        <f t="shared" si="57"/>
        <v>0</v>
      </c>
      <c r="K96" s="26">
        <f t="shared" si="58"/>
        <v>0</v>
      </c>
      <c r="L96" s="24">
        <v>100</v>
      </c>
      <c r="M96" s="24"/>
      <c r="N96" s="24">
        <v>100</v>
      </c>
      <c r="O96" s="24"/>
      <c r="P96" s="24"/>
      <c r="Q96" s="24"/>
      <c r="R96" s="24"/>
      <c r="S96" s="24"/>
      <c r="T96" s="24"/>
      <c r="U96" s="24"/>
      <c r="V96" s="24"/>
      <c r="W96" s="24"/>
      <c r="X96" s="24"/>
      <c r="Y96" s="24"/>
      <c r="Z96" s="24"/>
      <c r="AA96" s="26" t="s">
        <v>31</v>
      </c>
      <c r="AB96" s="85">
        <v>15</v>
      </c>
      <c r="AC96" s="85">
        <v>49</v>
      </c>
      <c r="AD96" s="21" t="s">
        <v>57</v>
      </c>
      <c r="AF96" s="63"/>
      <c r="AH96" s="63"/>
    </row>
    <row r="97" spans="1:34" s="4" customFormat="1" ht="39" customHeight="1">
      <c r="A97" s="21">
        <v>29</v>
      </c>
      <c r="B97" s="81" t="s">
        <v>359</v>
      </c>
      <c r="C97" s="21" t="s">
        <v>27</v>
      </c>
      <c r="D97" s="21" t="s">
        <v>313</v>
      </c>
      <c r="E97" s="28">
        <v>150</v>
      </c>
      <c r="F97" s="33" t="s">
        <v>358</v>
      </c>
      <c r="G97" s="24">
        <v>100</v>
      </c>
      <c r="H97" s="26">
        <f t="shared" si="55"/>
        <v>0</v>
      </c>
      <c r="I97" s="26">
        <f t="shared" si="56"/>
        <v>100</v>
      </c>
      <c r="J97" s="26">
        <f t="shared" si="57"/>
        <v>0</v>
      </c>
      <c r="K97" s="26">
        <f t="shared" si="58"/>
        <v>0</v>
      </c>
      <c r="L97" s="24">
        <v>100</v>
      </c>
      <c r="M97" s="24"/>
      <c r="N97" s="24">
        <v>100</v>
      </c>
      <c r="O97" s="24"/>
      <c r="P97" s="24"/>
      <c r="Q97" s="24"/>
      <c r="R97" s="24"/>
      <c r="S97" s="24"/>
      <c r="T97" s="24"/>
      <c r="U97" s="24"/>
      <c r="V97" s="24"/>
      <c r="W97" s="24"/>
      <c r="X97" s="24"/>
      <c r="Y97" s="24"/>
      <c r="Z97" s="24"/>
      <c r="AA97" s="26" t="s">
        <v>31</v>
      </c>
      <c r="AB97" s="85">
        <v>26</v>
      </c>
      <c r="AC97" s="85">
        <v>106</v>
      </c>
      <c r="AD97" s="21" t="s">
        <v>57</v>
      </c>
      <c r="AF97" s="63"/>
      <c r="AH97" s="63"/>
    </row>
    <row r="98" spans="1:34" s="4" customFormat="1" ht="51.75" customHeight="1">
      <c r="A98" s="21">
        <v>30</v>
      </c>
      <c r="B98" s="81" t="s">
        <v>360</v>
      </c>
      <c r="C98" s="21" t="s">
        <v>27</v>
      </c>
      <c r="D98" s="21" t="s">
        <v>313</v>
      </c>
      <c r="E98" s="28">
        <v>119</v>
      </c>
      <c r="F98" s="33" t="s">
        <v>361</v>
      </c>
      <c r="G98" s="24">
        <v>89.25</v>
      </c>
      <c r="H98" s="26">
        <f t="shared" si="55"/>
        <v>9.25</v>
      </c>
      <c r="I98" s="26">
        <f t="shared" si="56"/>
        <v>80</v>
      </c>
      <c r="J98" s="26">
        <f t="shared" si="57"/>
        <v>0</v>
      </c>
      <c r="K98" s="26">
        <f t="shared" si="58"/>
        <v>0</v>
      </c>
      <c r="L98" s="24">
        <f>M98+N98</f>
        <v>89.25</v>
      </c>
      <c r="M98" s="24">
        <v>9.25</v>
      </c>
      <c r="N98" s="24">
        <v>80</v>
      </c>
      <c r="O98" s="24"/>
      <c r="P98" s="24"/>
      <c r="Q98" s="24"/>
      <c r="R98" s="24"/>
      <c r="S98" s="24"/>
      <c r="T98" s="24"/>
      <c r="U98" s="24"/>
      <c r="V98" s="24"/>
      <c r="W98" s="24"/>
      <c r="X98" s="24"/>
      <c r="Y98" s="24"/>
      <c r="Z98" s="24"/>
      <c r="AA98" s="26" t="s">
        <v>31</v>
      </c>
      <c r="AB98" s="86">
        <v>170</v>
      </c>
      <c r="AC98" s="86">
        <v>600</v>
      </c>
      <c r="AD98" s="21" t="s">
        <v>57</v>
      </c>
      <c r="AF98" s="63"/>
      <c r="AH98" s="63"/>
    </row>
    <row r="99" spans="1:256" s="4" customFormat="1" ht="54.75" customHeight="1">
      <c r="A99" s="21">
        <v>31</v>
      </c>
      <c r="B99" s="81" t="s">
        <v>362</v>
      </c>
      <c r="C99" s="21" t="s">
        <v>27</v>
      </c>
      <c r="D99" s="21" t="s">
        <v>313</v>
      </c>
      <c r="E99" s="28">
        <v>89</v>
      </c>
      <c r="F99" s="33" t="s">
        <v>363</v>
      </c>
      <c r="G99" s="24">
        <f>L99+Q99+V99</f>
        <v>66.75</v>
      </c>
      <c r="H99" s="26">
        <f t="shared" si="55"/>
        <v>6.75</v>
      </c>
      <c r="I99" s="26">
        <f t="shared" si="56"/>
        <v>60</v>
      </c>
      <c r="J99" s="26">
        <f t="shared" si="57"/>
        <v>0</v>
      </c>
      <c r="K99" s="26">
        <f t="shared" si="58"/>
        <v>0</v>
      </c>
      <c r="L99" s="24">
        <f>M99+N99</f>
        <v>66.75</v>
      </c>
      <c r="M99" s="24">
        <v>6.75</v>
      </c>
      <c r="N99" s="24">
        <v>60</v>
      </c>
      <c r="O99" s="24"/>
      <c r="P99" s="24"/>
      <c r="Q99" s="24"/>
      <c r="R99" s="24"/>
      <c r="S99" s="24"/>
      <c r="T99" s="24"/>
      <c r="U99" s="24"/>
      <c r="V99" s="24"/>
      <c r="W99" s="24"/>
      <c r="X99" s="24"/>
      <c r="Y99" s="24"/>
      <c r="Z99" s="24"/>
      <c r="AA99" s="26" t="s">
        <v>24</v>
      </c>
      <c r="AB99" s="85">
        <v>54</v>
      </c>
      <c r="AC99" s="85">
        <v>153</v>
      </c>
      <c r="AD99" s="21" t="s">
        <v>364</v>
      </c>
      <c r="AF99" s="59"/>
      <c r="AG99" s="72"/>
      <c r="AI99" s="63"/>
      <c r="AJ99" s="72"/>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4"/>
    </row>
    <row r="100" spans="1:35" s="4" customFormat="1" ht="46.5" customHeight="1">
      <c r="A100" s="21">
        <v>32</v>
      </c>
      <c r="B100" s="81" t="s">
        <v>365</v>
      </c>
      <c r="C100" s="21" t="s">
        <v>27</v>
      </c>
      <c r="D100" s="21" t="s">
        <v>313</v>
      </c>
      <c r="E100" s="28">
        <v>164</v>
      </c>
      <c r="F100" s="33" t="s">
        <v>366</v>
      </c>
      <c r="G100" s="24">
        <v>123</v>
      </c>
      <c r="H100" s="26">
        <f t="shared" si="55"/>
        <v>43</v>
      </c>
      <c r="I100" s="26">
        <f t="shared" si="56"/>
        <v>80</v>
      </c>
      <c r="J100" s="26">
        <f t="shared" si="57"/>
        <v>0</v>
      </c>
      <c r="K100" s="26">
        <f t="shared" si="58"/>
        <v>0</v>
      </c>
      <c r="L100" s="24">
        <v>123</v>
      </c>
      <c r="M100" s="24">
        <v>43</v>
      </c>
      <c r="N100" s="24">
        <v>80</v>
      </c>
      <c r="O100" s="24"/>
      <c r="P100" s="24"/>
      <c r="Q100" s="24"/>
      <c r="R100" s="24"/>
      <c r="S100" s="24"/>
      <c r="T100" s="24"/>
      <c r="U100" s="24"/>
      <c r="V100" s="24"/>
      <c r="W100" s="24"/>
      <c r="X100" s="24"/>
      <c r="Y100" s="24"/>
      <c r="Z100" s="24"/>
      <c r="AA100" s="26" t="s">
        <v>31</v>
      </c>
      <c r="AB100" s="85">
        <v>356</v>
      </c>
      <c r="AC100" s="85">
        <v>1268</v>
      </c>
      <c r="AD100" s="21" t="s">
        <v>57</v>
      </c>
      <c r="AF100" s="59"/>
      <c r="AI100" s="63"/>
    </row>
    <row r="101" spans="1:32" s="4" customFormat="1" ht="40.5" customHeight="1">
      <c r="A101" s="21">
        <v>33</v>
      </c>
      <c r="B101" s="81" t="s">
        <v>367</v>
      </c>
      <c r="C101" s="21" t="s">
        <v>27</v>
      </c>
      <c r="D101" s="21" t="s">
        <v>313</v>
      </c>
      <c r="E101" s="28">
        <v>50</v>
      </c>
      <c r="F101" s="33" t="s">
        <v>368</v>
      </c>
      <c r="G101" s="24">
        <f>L101+Q101+V101</f>
        <v>37.5</v>
      </c>
      <c r="H101" s="26">
        <f t="shared" si="55"/>
        <v>37.5</v>
      </c>
      <c r="I101" s="26">
        <f t="shared" si="56"/>
        <v>0</v>
      </c>
      <c r="J101" s="26">
        <f t="shared" si="57"/>
        <v>0</v>
      </c>
      <c r="K101" s="26">
        <f t="shared" si="58"/>
        <v>0</v>
      </c>
      <c r="L101" s="24">
        <v>37.5</v>
      </c>
      <c r="M101" s="24">
        <v>37.5</v>
      </c>
      <c r="N101" s="24"/>
      <c r="O101" s="24"/>
      <c r="P101" s="24"/>
      <c r="Q101" s="24"/>
      <c r="R101" s="24"/>
      <c r="S101" s="24"/>
      <c r="T101" s="24"/>
      <c r="U101" s="24"/>
      <c r="V101" s="24"/>
      <c r="W101" s="24"/>
      <c r="X101" s="24"/>
      <c r="Y101" s="24"/>
      <c r="Z101" s="24"/>
      <c r="AA101" s="26" t="s">
        <v>24</v>
      </c>
      <c r="AB101" s="28">
        <v>88</v>
      </c>
      <c r="AC101" s="28">
        <v>329</v>
      </c>
      <c r="AD101" s="21" t="s">
        <v>44</v>
      </c>
      <c r="AF101" s="59"/>
    </row>
    <row r="102" spans="1:32" s="4" customFormat="1" ht="42" customHeight="1">
      <c r="A102" s="21">
        <v>34</v>
      </c>
      <c r="B102" s="81" t="s">
        <v>369</v>
      </c>
      <c r="C102" s="21" t="s">
        <v>27</v>
      </c>
      <c r="D102" s="21" t="s">
        <v>313</v>
      </c>
      <c r="E102" s="28">
        <v>60</v>
      </c>
      <c r="F102" s="33" t="s">
        <v>370</v>
      </c>
      <c r="G102" s="24">
        <f>L102+Q102+V102</f>
        <v>45</v>
      </c>
      <c r="H102" s="26">
        <f t="shared" si="55"/>
        <v>45</v>
      </c>
      <c r="I102" s="26">
        <f t="shared" si="56"/>
        <v>0</v>
      </c>
      <c r="J102" s="26">
        <f t="shared" si="57"/>
        <v>0</v>
      </c>
      <c r="K102" s="26">
        <f t="shared" si="58"/>
        <v>0</v>
      </c>
      <c r="L102" s="24">
        <v>45</v>
      </c>
      <c r="M102" s="24">
        <v>45</v>
      </c>
      <c r="N102" s="24"/>
      <c r="O102" s="24"/>
      <c r="P102" s="24"/>
      <c r="Q102" s="24"/>
      <c r="R102" s="24"/>
      <c r="S102" s="24"/>
      <c r="T102" s="24"/>
      <c r="U102" s="24"/>
      <c r="V102" s="24"/>
      <c r="W102" s="24"/>
      <c r="X102" s="24"/>
      <c r="Y102" s="24"/>
      <c r="Z102" s="24"/>
      <c r="AA102" s="26" t="s">
        <v>24</v>
      </c>
      <c r="AB102" s="28">
        <v>124</v>
      </c>
      <c r="AC102" s="28">
        <v>408</v>
      </c>
      <c r="AD102" s="21" t="s">
        <v>44</v>
      </c>
      <c r="AF102" s="59"/>
    </row>
    <row r="103" spans="1:32" s="4" customFormat="1" ht="42" customHeight="1">
      <c r="A103" s="21">
        <v>35</v>
      </c>
      <c r="B103" s="81" t="s">
        <v>371</v>
      </c>
      <c r="C103" s="21" t="s">
        <v>27</v>
      </c>
      <c r="D103" s="21" t="s">
        <v>313</v>
      </c>
      <c r="E103" s="28">
        <v>45</v>
      </c>
      <c r="F103" s="33" t="s">
        <v>372</v>
      </c>
      <c r="G103" s="24">
        <v>33.75</v>
      </c>
      <c r="H103" s="26">
        <f t="shared" si="55"/>
        <v>33.75</v>
      </c>
      <c r="I103" s="26">
        <f t="shared" si="56"/>
        <v>0</v>
      </c>
      <c r="J103" s="26">
        <f t="shared" si="57"/>
        <v>0</v>
      </c>
      <c r="K103" s="26">
        <f t="shared" si="58"/>
        <v>0</v>
      </c>
      <c r="L103" s="24">
        <v>33.75</v>
      </c>
      <c r="M103" s="24">
        <v>33.75</v>
      </c>
      <c r="N103" s="24"/>
      <c r="O103" s="24"/>
      <c r="P103" s="24"/>
      <c r="Q103" s="24"/>
      <c r="R103" s="24"/>
      <c r="S103" s="24"/>
      <c r="T103" s="24"/>
      <c r="U103" s="24"/>
      <c r="V103" s="24"/>
      <c r="W103" s="24"/>
      <c r="X103" s="24"/>
      <c r="Y103" s="24"/>
      <c r="Z103" s="24"/>
      <c r="AA103" s="26"/>
      <c r="AB103" s="28">
        <v>136</v>
      </c>
      <c r="AC103" s="28">
        <v>492</v>
      </c>
      <c r="AD103" s="21" t="s">
        <v>44</v>
      </c>
      <c r="AF103" s="59"/>
    </row>
    <row r="104" spans="1:32" s="4" customFormat="1" ht="42" customHeight="1">
      <c r="A104" s="21">
        <v>36</v>
      </c>
      <c r="B104" s="81" t="s">
        <v>373</v>
      </c>
      <c r="C104" s="21" t="s">
        <v>27</v>
      </c>
      <c r="D104" s="21" t="s">
        <v>313</v>
      </c>
      <c r="E104" s="28">
        <v>45</v>
      </c>
      <c r="F104" s="33" t="s">
        <v>372</v>
      </c>
      <c r="G104" s="24">
        <v>33.75</v>
      </c>
      <c r="H104" s="26">
        <f t="shared" si="55"/>
        <v>33.75</v>
      </c>
      <c r="I104" s="26">
        <f t="shared" si="56"/>
        <v>0</v>
      </c>
      <c r="J104" s="26">
        <f t="shared" si="57"/>
        <v>0</v>
      </c>
      <c r="K104" s="26">
        <f t="shared" si="58"/>
        <v>0</v>
      </c>
      <c r="L104" s="24">
        <v>33.75</v>
      </c>
      <c r="M104" s="24">
        <v>33.75</v>
      </c>
      <c r="N104" s="24"/>
      <c r="O104" s="24"/>
      <c r="P104" s="24"/>
      <c r="Q104" s="24"/>
      <c r="R104" s="24"/>
      <c r="S104" s="24"/>
      <c r="T104" s="24"/>
      <c r="U104" s="24"/>
      <c r="V104" s="24"/>
      <c r="W104" s="24"/>
      <c r="X104" s="24"/>
      <c r="Y104" s="24"/>
      <c r="Z104" s="24"/>
      <c r="AA104" s="26"/>
      <c r="AB104" s="28">
        <v>55</v>
      </c>
      <c r="AC104" s="28">
        <v>201</v>
      </c>
      <c r="AD104" s="21" t="s">
        <v>44</v>
      </c>
      <c r="AF104" s="59"/>
    </row>
    <row r="105" spans="1:32" s="4" customFormat="1" ht="42" customHeight="1">
      <c r="A105" s="21">
        <v>37</v>
      </c>
      <c r="B105" s="81" t="s">
        <v>374</v>
      </c>
      <c r="C105" s="21" t="s">
        <v>27</v>
      </c>
      <c r="D105" s="21" t="s">
        <v>313</v>
      </c>
      <c r="E105" s="28">
        <v>60</v>
      </c>
      <c r="F105" s="33" t="s">
        <v>375</v>
      </c>
      <c r="G105" s="24">
        <v>45</v>
      </c>
      <c r="H105" s="26">
        <f t="shared" si="55"/>
        <v>45</v>
      </c>
      <c r="I105" s="26">
        <f t="shared" si="56"/>
        <v>0</v>
      </c>
      <c r="J105" s="26">
        <f t="shared" si="57"/>
        <v>0</v>
      </c>
      <c r="K105" s="26">
        <f t="shared" si="58"/>
        <v>0</v>
      </c>
      <c r="L105" s="24">
        <v>45</v>
      </c>
      <c r="M105" s="24">
        <v>45</v>
      </c>
      <c r="N105" s="24"/>
      <c r="O105" s="24"/>
      <c r="P105" s="24"/>
      <c r="Q105" s="24"/>
      <c r="R105" s="24"/>
      <c r="S105" s="24"/>
      <c r="T105" s="24"/>
      <c r="U105" s="24"/>
      <c r="V105" s="24"/>
      <c r="W105" s="24"/>
      <c r="X105" s="24"/>
      <c r="Y105" s="24"/>
      <c r="Z105" s="24"/>
      <c r="AA105" s="26"/>
      <c r="AB105" s="28">
        <v>105</v>
      </c>
      <c r="AC105" s="28">
        <v>319</v>
      </c>
      <c r="AD105" s="21" t="s">
        <v>44</v>
      </c>
      <c r="AF105" s="59"/>
    </row>
    <row r="106" spans="1:32" s="4" customFormat="1" ht="42" customHeight="1">
      <c r="A106" s="21">
        <v>38</v>
      </c>
      <c r="B106" s="81" t="s">
        <v>376</v>
      </c>
      <c r="C106" s="21" t="s">
        <v>27</v>
      </c>
      <c r="D106" s="21" t="s">
        <v>313</v>
      </c>
      <c r="E106" s="28">
        <v>50</v>
      </c>
      <c r="F106" s="33" t="s">
        <v>368</v>
      </c>
      <c r="G106" s="24">
        <v>37.5</v>
      </c>
      <c r="H106" s="26">
        <f t="shared" si="55"/>
        <v>37.5</v>
      </c>
      <c r="I106" s="26">
        <f t="shared" si="56"/>
        <v>0</v>
      </c>
      <c r="J106" s="26">
        <f t="shared" si="57"/>
        <v>0</v>
      </c>
      <c r="K106" s="26">
        <f t="shared" si="58"/>
        <v>0</v>
      </c>
      <c r="L106" s="24">
        <v>37.5</v>
      </c>
      <c r="M106" s="24">
        <v>37.5</v>
      </c>
      <c r="N106" s="24"/>
      <c r="O106" s="24"/>
      <c r="P106" s="24"/>
      <c r="Q106" s="24"/>
      <c r="R106" s="24"/>
      <c r="S106" s="24"/>
      <c r="T106" s="24"/>
      <c r="U106" s="24"/>
      <c r="V106" s="24"/>
      <c r="W106" s="24"/>
      <c r="X106" s="24"/>
      <c r="Y106" s="24"/>
      <c r="Z106" s="24"/>
      <c r="AA106" s="26"/>
      <c r="AB106" s="28">
        <v>170</v>
      </c>
      <c r="AC106" s="28">
        <v>627</v>
      </c>
      <c r="AD106" s="21" t="s">
        <v>44</v>
      </c>
      <c r="AF106" s="59"/>
    </row>
    <row r="107" spans="1:32" s="4" customFormat="1" ht="42" customHeight="1">
      <c r="A107" s="21">
        <v>39</v>
      </c>
      <c r="B107" s="81" t="s">
        <v>377</v>
      </c>
      <c r="C107" s="21" t="s">
        <v>27</v>
      </c>
      <c r="D107" s="21" t="s">
        <v>313</v>
      </c>
      <c r="E107" s="28">
        <v>25</v>
      </c>
      <c r="F107" s="33" t="s">
        <v>378</v>
      </c>
      <c r="G107" s="24">
        <v>18.75</v>
      </c>
      <c r="H107" s="26">
        <f t="shared" si="55"/>
        <v>18.75</v>
      </c>
      <c r="I107" s="26">
        <f t="shared" si="56"/>
        <v>0</v>
      </c>
      <c r="J107" s="26">
        <f t="shared" si="57"/>
        <v>0</v>
      </c>
      <c r="K107" s="26">
        <f t="shared" si="58"/>
        <v>0</v>
      </c>
      <c r="L107" s="24">
        <v>18.75</v>
      </c>
      <c r="M107" s="24">
        <v>18.75</v>
      </c>
      <c r="N107" s="24"/>
      <c r="O107" s="24"/>
      <c r="P107" s="24"/>
      <c r="Q107" s="24"/>
      <c r="R107" s="24"/>
      <c r="S107" s="24"/>
      <c r="T107" s="24"/>
      <c r="U107" s="24"/>
      <c r="V107" s="24"/>
      <c r="W107" s="24"/>
      <c r="X107" s="24"/>
      <c r="Y107" s="24"/>
      <c r="Z107" s="24"/>
      <c r="AA107" s="26"/>
      <c r="AB107" s="28">
        <v>179</v>
      </c>
      <c r="AC107" s="28">
        <v>666</v>
      </c>
      <c r="AD107" s="21" t="s">
        <v>44</v>
      </c>
      <c r="AF107" s="59"/>
    </row>
    <row r="108" spans="1:32" s="4" customFormat="1" ht="39.75" customHeight="1">
      <c r="A108" s="21">
        <v>40</v>
      </c>
      <c r="B108" s="81" t="s">
        <v>379</v>
      </c>
      <c r="C108" s="21" t="s">
        <v>27</v>
      </c>
      <c r="D108" s="21" t="s">
        <v>313</v>
      </c>
      <c r="E108" s="28">
        <v>30</v>
      </c>
      <c r="F108" s="33" t="s">
        <v>380</v>
      </c>
      <c r="G108" s="24">
        <f>L108+Q108+V108</f>
        <v>22.5</v>
      </c>
      <c r="H108" s="26">
        <f t="shared" si="55"/>
        <v>22.5</v>
      </c>
      <c r="I108" s="26">
        <f t="shared" si="56"/>
        <v>0</v>
      </c>
      <c r="J108" s="26">
        <f t="shared" si="57"/>
        <v>0</v>
      </c>
      <c r="K108" s="26">
        <f t="shared" si="58"/>
        <v>0</v>
      </c>
      <c r="L108" s="24">
        <v>22.5</v>
      </c>
      <c r="M108" s="24">
        <v>22.5</v>
      </c>
      <c r="N108" s="24"/>
      <c r="O108" s="24"/>
      <c r="P108" s="24"/>
      <c r="Q108" s="24"/>
      <c r="R108" s="24"/>
      <c r="S108" s="24"/>
      <c r="T108" s="24"/>
      <c r="U108" s="24"/>
      <c r="V108" s="24"/>
      <c r="W108" s="24"/>
      <c r="X108" s="24"/>
      <c r="Y108" s="24"/>
      <c r="Z108" s="24"/>
      <c r="AA108" s="26" t="s">
        <v>24</v>
      </c>
      <c r="AB108" s="85">
        <v>96</v>
      </c>
      <c r="AC108" s="85">
        <v>356</v>
      </c>
      <c r="AD108" s="21" t="s">
        <v>44</v>
      </c>
      <c r="AF108" s="59"/>
    </row>
    <row r="109" spans="1:32" s="4" customFormat="1" ht="42.75" customHeight="1">
      <c r="A109" s="21">
        <v>41</v>
      </c>
      <c r="B109" s="81" t="s">
        <v>381</v>
      </c>
      <c r="C109" s="21" t="s">
        <v>27</v>
      </c>
      <c r="D109" s="21" t="s">
        <v>313</v>
      </c>
      <c r="E109" s="28">
        <v>60</v>
      </c>
      <c r="F109" s="33" t="s">
        <v>382</v>
      </c>
      <c r="G109" s="24">
        <f>L109+Q109+V109</f>
        <v>45</v>
      </c>
      <c r="H109" s="26">
        <f t="shared" si="55"/>
        <v>45</v>
      </c>
      <c r="I109" s="26">
        <f t="shared" si="56"/>
        <v>0</v>
      </c>
      <c r="J109" s="26">
        <f t="shared" si="57"/>
        <v>0</v>
      </c>
      <c r="K109" s="26">
        <f t="shared" si="58"/>
        <v>0</v>
      </c>
      <c r="L109" s="24">
        <v>45</v>
      </c>
      <c r="M109" s="24">
        <v>45</v>
      </c>
      <c r="N109" s="24"/>
      <c r="O109" s="24"/>
      <c r="P109" s="24"/>
      <c r="Q109" s="24"/>
      <c r="R109" s="24"/>
      <c r="S109" s="24"/>
      <c r="T109" s="24"/>
      <c r="U109" s="24"/>
      <c r="V109" s="24"/>
      <c r="W109" s="24"/>
      <c r="X109" s="24"/>
      <c r="Y109" s="24"/>
      <c r="Z109" s="24"/>
      <c r="AA109" s="26" t="s">
        <v>24</v>
      </c>
      <c r="AB109" s="85">
        <v>174</v>
      </c>
      <c r="AC109" s="85">
        <v>582</v>
      </c>
      <c r="AD109" s="21" t="s">
        <v>44</v>
      </c>
      <c r="AF109" s="59"/>
    </row>
    <row r="110" spans="1:32" s="4" customFormat="1" ht="42.75" customHeight="1">
      <c r="A110" s="21">
        <v>42</v>
      </c>
      <c r="B110" s="81" t="s">
        <v>383</v>
      </c>
      <c r="C110" s="21" t="s">
        <v>27</v>
      </c>
      <c r="D110" s="21" t="s">
        <v>313</v>
      </c>
      <c r="E110" s="28">
        <v>45</v>
      </c>
      <c r="F110" s="33" t="s">
        <v>372</v>
      </c>
      <c r="G110" s="24">
        <v>33.75</v>
      </c>
      <c r="H110" s="26">
        <f t="shared" si="55"/>
        <v>33.75</v>
      </c>
      <c r="I110" s="26">
        <f t="shared" si="56"/>
        <v>0</v>
      </c>
      <c r="J110" s="26">
        <f t="shared" si="57"/>
        <v>0</v>
      </c>
      <c r="K110" s="26">
        <f t="shared" si="58"/>
        <v>0</v>
      </c>
      <c r="L110" s="24">
        <v>33.75</v>
      </c>
      <c r="M110" s="24">
        <v>33.75</v>
      </c>
      <c r="N110" s="24"/>
      <c r="O110" s="24"/>
      <c r="P110" s="24"/>
      <c r="Q110" s="24"/>
      <c r="R110" s="24"/>
      <c r="S110" s="24"/>
      <c r="T110" s="24"/>
      <c r="U110" s="24"/>
      <c r="V110" s="24"/>
      <c r="W110" s="24"/>
      <c r="X110" s="24"/>
      <c r="Y110" s="24"/>
      <c r="Z110" s="24"/>
      <c r="AA110" s="26" t="s">
        <v>24</v>
      </c>
      <c r="AB110" s="85">
        <v>6</v>
      </c>
      <c r="AC110" s="85">
        <v>13</v>
      </c>
      <c r="AD110" s="21" t="s">
        <v>44</v>
      </c>
      <c r="AF110" s="59"/>
    </row>
    <row r="111" spans="1:32" s="4" customFormat="1" ht="42.75" customHeight="1">
      <c r="A111" s="21">
        <v>43</v>
      </c>
      <c r="B111" s="81" t="s">
        <v>384</v>
      </c>
      <c r="C111" s="21" t="s">
        <v>27</v>
      </c>
      <c r="D111" s="21" t="s">
        <v>313</v>
      </c>
      <c r="E111" s="28">
        <v>14</v>
      </c>
      <c r="F111" s="33" t="s">
        <v>385</v>
      </c>
      <c r="G111" s="24">
        <v>10.5</v>
      </c>
      <c r="H111" s="26">
        <f t="shared" si="55"/>
        <v>10.5</v>
      </c>
      <c r="I111" s="26">
        <f t="shared" si="56"/>
        <v>0</v>
      </c>
      <c r="J111" s="26">
        <f t="shared" si="57"/>
        <v>0</v>
      </c>
      <c r="K111" s="26">
        <f t="shared" si="58"/>
        <v>0</v>
      </c>
      <c r="L111" s="24">
        <v>10.5</v>
      </c>
      <c r="M111" s="24">
        <v>10.5</v>
      </c>
      <c r="N111" s="24"/>
      <c r="O111" s="24"/>
      <c r="P111" s="24"/>
      <c r="Q111" s="24"/>
      <c r="R111" s="24"/>
      <c r="S111" s="24"/>
      <c r="T111" s="24"/>
      <c r="U111" s="24"/>
      <c r="V111" s="24"/>
      <c r="W111" s="24"/>
      <c r="X111" s="24"/>
      <c r="Y111" s="24"/>
      <c r="Z111" s="24"/>
      <c r="AA111" s="26" t="s">
        <v>24</v>
      </c>
      <c r="AB111" s="85">
        <v>3</v>
      </c>
      <c r="AC111" s="85">
        <v>9</v>
      </c>
      <c r="AD111" s="21" t="s">
        <v>44</v>
      </c>
      <c r="AF111" s="59"/>
    </row>
    <row r="112" spans="1:32" s="4" customFormat="1" ht="40.5" customHeight="1">
      <c r="A112" s="21">
        <v>44</v>
      </c>
      <c r="B112" s="81" t="s">
        <v>386</v>
      </c>
      <c r="C112" s="21" t="s">
        <v>27</v>
      </c>
      <c r="D112" s="21" t="s">
        <v>313</v>
      </c>
      <c r="E112" s="28">
        <v>50</v>
      </c>
      <c r="F112" s="33" t="s">
        <v>387</v>
      </c>
      <c r="G112" s="24">
        <f>L112+Q112+V112</f>
        <v>37.5</v>
      </c>
      <c r="H112" s="26">
        <f t="shared" si="55"/>
        <v>37.5</v>
      </c>
      <c r="I112" s="84" t="s">
        <v>388</v>
      </c>
      <c r="J112" s="26">
        <f t="shared" si="57"/>
        <v>0</v>
      </c>
      <c r="K112" s="26">
        <f t="shared" si="58"/>
        <v>0</v>
      </c>
      <c r="L112" s="24">
        <v>37.5</v>
      </c>
      <c r="M112" s="24">
        <v>37.5</v>
      </c>
      <c r="N112" s="24"/>
      <c r="O112" s="24"/>
      <c r="P112" s="24"/>
      <c r="Q112" s="24"/>
      <c r="R112" s="24"/>
      <c r="S112" s="24" t="s">
        <v>251</v>
      </c>
      <c r="T112" s="24"/>
      <c r="U112" s="24"/>
      <c r="V112" s="24"/>
      <c r="W112" s="24"/>
      <c r="X112" s="24"/>
      <c r="Y112" s="24"/>
      <c r="Z112" s="24"/>
      <c r="AA112" s="26" t="s">
        <v>24</v>
      </c>
      <c r="AB112" s="85">
        <v>10</v>
      </c>
      <c r="AC112" s="85">
        <v>26</v>
      </c>
      <c r="AD112" s="21" t="s">
        <v>44</v>
      </c>
      <c r="AF112" s="59"/>
    </row>
    <row r="113" spans="1:32" s="4" customFormat="1" ht="37.5" customHeight="1">
      <c r="A113" s="21">
        <v>45</v>
      </c>
      <c r="B113" s="81" t="s">
        <v>389</v>
      </c>
      <c r="C113" s="21" t="s">
        <v>27</v>
      </c>
      <c r="D113" s="21" t="s">
        <v>313</v>
      </c>
      <c r="E113" s="28">
        <v>30</v>
      </c>
      <c r="F113" s="33" t="s">
        <v>390</v>
      </c>
      <c r="G113" s="24">
        <f>L113+Q113+V113</f>
        <v>22.5</v>
      </c>
      <c r="H113" s="26">
        <f t="shared" si="55"/>
        <v>22.5</v>
      </c>
      <c r="I113" s="26">
        <f t="shared" si="56"/>
        <v>0</v>
      </c>
      <c r="J113" s="26">
        <f t="shared" si="57"/>
        <v>0</v>
      </c>
      <c r="K113" s="26">
        <f t="shared" si="58"/>
        <v>0</v>
      </c>
      <c r="L113" s="24">
        <v>22.5</v>
      </c>
      <c r="M113" s="24">
        <v>22.5</v>
      </c>
      <c r="N113" s="24"/>
      <c r="O113" s="24"/>
      <c r="P113" s="24"/>
      <c r="Q113" s="24"/>
      <c r="R113" s="24"/>
      <c r="S113" s="24"/>
      <c r="T113" s="24"/>
      <c r="U113" s="24"/>
      <c r="V113" s="24"/>
      <c r="W113" s="24"/>
      <c r="X113" s="24"/>
      <c r="Y113" s="24"/>
      <c r="Z113" s="24"/>
      <c r="AA113" s="26" t="s">
        <v>24</v>
      </c>
      <c r="AB113" s="85">
        <v>36</v>
      </c>
      <c r="AC113" s="85">
        <v>95</v>
      </c>
      <c r="AD113" s="21" t="s">
        <v>44</v>
      </c>
      <c r="AF113" s="59"/>
    </row>
    <row r="114" spans="1:36" s="1" customFormat="1" ht="24.75" customHeight="1">
      <c r="A114" s="21"/>
      <c r="B114" s="21" t="s">
        <v>80</v>
      </c>
      <c r="C114" s="21" t="s">
        <v>27</v>
      </c>
      <c r="D114" s="21" t="s">
        <v>55</v>
      </c>
      <c r="E114" s="28"/>
      <c r="F114" s="30"/>
      <c r="G114" s="26">
        <f aca="true" t="shared" si="63" ref="G114:V114">SUM(G115:G115)</f>
        <v>12</v>
      </c>
      <c r="H114" s="26">
        <f t="shared" si="63"/>
        <v>0</v>
      </c>
      <c r="I114" s="26">
        <f t="shared" si="63"/>
        <v>12</v>
      </c>
      <c r="J114" s="26">
        <f t="shared" si="63"/>
        <v>0</v>
      </c>
      <c r="K114" s="26">
        <f t="shared" si="63"/>
        <v>0</v>
      </c>
      <c r="L114" s="26">
        <f t="shared" si="63"/>
        <v>12</v>
      </c>
      <c r="M114" s="26">
        <f t="shared" si="63"/>
        <v>0</v>
      </c>
      <c r="N114" s="26">
        <f t="shared" si="63"/>
        <v>12</v>
      </c>
      <c r="O114" s="26">
        <f t="shared" si="63"/>
        <v>0</v>
      </c>
      <c r="P114" s="26">
        <f t="shared" si="63"/>
        <v>0</v>
      </c>
      <c r="Q114" s="26">
        <f t="shared" si="63"/>
        <v>0</v>
      </c>
      <c r="R114" s="26">
        <f t="shared" si="63"/>
        <v>0</v>
      </c>
      <c r="S114" s="26">
        <f t="shared" si="63"/>
        <v>0</v>
      </c>
      <c r="T114" s="26">
        <f t="shared" si="63"/>
        <v>0</v>
      </c>
      <c r="U114" s="26">
        <f t="shared" si="63"/>
        <v>0</v>
      </c>
      <c r="V114" s="26">
        <f t="shared" si="63"/>
        <v>0</v>
      </c>
      <c r="W114" s="26"/>
      <c r="X114" s="26"/>
      <c r="Y114" s="26"/>
      <c r="Z114" s="26"/>
      <c r="AA114" s="26"/>
      <c r="AB114" s="28"/>
      <c r="AC114" s="28"/>
      <c r="AD114" s="60" t="s">
        <v>391</v>
      </c>
      <c r="AE114" s="4"/>
      <c r="AF114" s="56"/>
      <c r="AG114" s="72"/>
      <c r="AH114" s="72"/>
      <c r="AI114" s="72"/>
      <c r="AJ114" s="72"/>
    </row>
    <row r="115" spans="1:36" s="1" customFormat="1" ht="45.75" customHeight="1">
      <c r="A115" s="21">
        <v>1</v>
      </c>
      <c r="B115" s="21" t="s">
        <v>392</v>
      </c>
      <c r="C115" s="21" t="s">
        <v>27</v>
      </c>
      <c r="D115" s="21" t="s">
        <v>55</v>
      </c>
      <c r="E115" s="28"/>
      <c r="F115" s="82" t="s">
        <v>393</v>
      </c>
      <c r="G115" s="26">
        <v>12</v>
      </c>
      <c r="H115" s="26"/>
      <c r="I115" s="26">
        <v>12</v>
      </c>
      <c r="J115" s="26"/>
      <c r="K115" s="26"/>
      <c r="L115" s="26">
        <v>12</v>
      </c>
      <c r="M115" s="26"/>
      <c r="N115" s="26">
        <v>12</v>
      </c>
      <c r="O115" s="26"/>
      <c r="P115" s="26"/>
      <c r="Q115" s="26"/>
      <c r="R115" s="26"/>
      <c r="S115" s="26"/>
      <c r="T115" s="26"/>
      <c r="U115" s="26"/>
      <c r="V115" s="26"/>
      <c r="W115" s="26"/>
      <c r="X115" s="26"/>
      <c r="Y115" s="26"/>
      <c r="Z115" s="26"/>
      <c r="AA115" s="26"/>
      <c r="AB115" s="28"/>
      <c r="AC115" s="28"/>
      <c r="AD115" s="28" t="s">
        <v>394</v>
      </c>
      <c r="AE115" s="87"/>
      <c r="AF115" s="88"/>
      <c r="AG115" s="72"/>
      <c r="AH115" s="72"/>
      <c r="AI115" s="72"/>
      <c r="AJ115" s="72"/>
    </row>
    <row r="116" spans="1:36" s="1" customFormat="1" ht="24.75" customHeight="1">
      <c r="A116" s="21"/>
      <c r="B116" s="21" t="s">
        <v>83</v>
      </c>
      <c r="C116" s="21" t="s">
        <v>27</v>
      </c>
      <c r="D116" s="21" t="s">
        <v>55</v>
      </c>
      <c r="E116" s="28"/>
      <c r="F116" s="30"/>
      <c r="G116" s="26">
        <f>SUM(L116,Q116,V116)</f>
        <v>3192.25</v>
      </c>
      <c r="H116" s="26">
        <f aca="true" t="shared" si="64" ref="H116:H150">M116+R116+W116</f>
        <v>3192.25</v>
      </c>
      <c r="I116" s="26">
        <f aca="true" t="shared" si="65" ref="I116:I150">N116+S116+X116</f>
        <v>0</v>
      </c>
      <c r="J116" s="26">
        <f aca="true" t="shared" si="66" ref="J116:J150">O116+T116+Y116</f>
        <v>0</v>
      </c>
      <c r="K116" s="26">
        <f aca="true" t="shared" si="67" ref="K116:K150">P116+U116+Z116</f>
        <v>0</v>
      </c>
      <c r="L116" s="26">
        <f aca="true" t="shared" si="68" ref="L116:Z116">SUM(L117:L119)</f>
        <v>1448.25</v>
      </c>
      <c r="M116" s="26">
        <f t="shared" si="68"/>
        <v>1448.25</v>
      </c>
      <c r="N116" s="26">
        <f t="shared" si="68"/>
        <v>0</v>
      </c>
      <c r="O116" s="26">
        <f t="shared" si="68"/>
        <v>0</v>
      </c>
      <c r="P116" s="26">
        <f t="shared" si="68"/>
        <v>0</v>
      </c>
      <c r="Q116" s="26">
        <f t="shared" si="68"/>
        <v>1183.25</v>
      </c>
      <c r="R116" s="26">
        <f t="shared" si="68"/>
        <v>1183.25</v>
      </c>
      <c r="S116" s="26">
        <f t="shared" si="68"/>
        <v>0</v>
      </c>
      <c r="T116" s="26">
        <f t="shared" si="68"/>
        <v>0</v>
      </c>
      <c r="U116" s="26">
        <f t="shared" si="68"/>
        <v>0</v>
      </c>
      <c r="V116" s="26">
        <f t="shared" si="68"/>
        <v>560.75</v>
      </c>
      <c r="W116" s="26">
        <f t="shared" si="68"/>
        <v>560.75</v>
      </c>
      <c r="X116" s="26">
        <f t="shared" si="68"/>
        <v>0</v>
      </c>
      <c r="Y116" s="26">
        <f t="shared" si="68"/>
        <v>0</v>
      </c>
      <c r="Z116" s="26">
        <f t="shared" si="68"/>
        <v>0</v>
      </c>
      <c r="AA116" s="26" t="s">
        <v>24</v>
      </c>
      <c r="AB116" s="28">
        <f>SUM(AB117:AB119)</f>
        <v>0</v>
      </c>
      <c r="AC116" s="28">
        <f>SUM(AC117:AC119)</f>
        <v>0</v>
      </c>
      <c r="AD116" s="60" t="s">
        <v>44</v>
      </c>
      <c r="AE116" s="4"/>
      <c r="AF116" s="56"/>
      <c r="AG116" s="72"/>
      <c r="AH116" s="72"/>
      <c r="AI116" s="72"/>
      <c r="AJ116" s="72"/>
    </row>
    <row r="117" spans="1:36" s="1" customFormat="1" ht="24.75" customHeight="1">
      <c r="A117" s="21">
        <v>1</v>
      </c>
      <c r="B117" s="21" t="s">
        <v>395</v>
      </c>
      <c r="C117" s="21" t="s">
        <v>27</v>
      </c>
      <c r="D117" s="21" t="s">
        <v>55</v>
      </c>
      <c r="E117" s="28">
        <v>1</v>
      </c>
      <c r="F117" s="30" t="s">
        <v>396</v>
      </c>
      <c r="G117" s="26">
        <f aca="true" t="shared" si="69" ref="G117:G119">L117+Q117+V117</f>
        <v>6</v>
      </c>
      <c r="H117" s="26">
        <f t="shared" si="64"/>
        <v>6</v>
      </c>
      <c r="I117" s="26">
        <f t="shared" si="65"/>
        <v>0</v>
      </c>
      <c r="J117" s="26">
        <f t="shared" si="66"/>
        <v>0</v>
      </c>
      <c r="K117" s="26">
        <f t="shared" si="67"/>
        <v>0</v>
      </c>
      <c r="L117" s="26">
        <v>2</v>
      </c>
      <c r="M117" s="26">
        <v>2</v>
      </c>
      <c r="N117" s="26"/>
      <c r="O117" s="26"/>
      <c r="P117" s="26"/>
      <c r="Q117" s="26">
        <v>2</v>
      </c>
      <c r="R117" s="26">
        <v>2</v>
      </c>
      <c r="S117" s="26"/>
      <c r="T117" s="26"/>
      <c r="U117" s="26"/>
      <c r="V117" s="26">
        <v>2</v>
      </c>
      <c r="W117" s="26">
        <v>2</v>
      </c>
      <c r="X117" s="26"/>
      <c r="Y117" s="26"/>
      <c r="Z117" s="26"/>
      <c r="AA117" s="26" t="s">
        <v>31</v>
      </c>
      <c r="AB117" s="28"/>
      <c r="AC117" s="28"/>
      <c r="AD117" s="60" t="s">
        <v>44</v>
      </c>
      <c r="AE117" s="54"/>
      <c r="AF117" s="56"/>
      <c r="AG117" s="72"/>
      <c r="AH117" s="72"/>
      <c r="AI117" s="72"/>
      <c r="AJ117" s="72"/>
    </row>
    <row r="118" spans="1:36" s="1" customFormat="1" ht="24.75" customHeight="1">
      <c r="A118" s="21">
        <v>2</v>
      </c>
      <c r="B118" s="21" t="s">
        <v>397</v>
      </c>
      <c r="C118" s="21" t="s">
        <v>27</v>
      </c>
      <c r="D118" s="21" t="s">
        <v>55</v>
      </c>
      <c r="E118" s="28">
        <v>1</v>
      </c>
      <c r="F118" s="30" t="s">
        <v>398</v>
      </c>
      <c r="G118" s="26">
        <f t="shared" si="69"/>
        <v>108</v>
      </c>
      <c r="H118" s="26">
        <f t="shared" si="64"/>
        <v>108</v>
      </c>
      <c r="I118" s="26">
        <f t="shared" si="65"/>
        <v>0</v>
      </c>
      <c r="J118" s="26">
        <f t="shared" si="66"/>
        <v>0</v>
      </c>
      <c r="K118" s="26">
        <f t="shared" si="67"/>
        <v>0</v>
      </c>
      <c r="L118" s="26">
        <v>36</v>
      </c>
      <c r="M118" s="26">
        <v>36</v>
      </c>
      <c r="N118" s="26"/>
      <c r="O118" s="26"/>
      <c r="P118" s="26"/>
      <c r="Q118" s="26">
        <v>36</v>
      </c>
      <c r="R118" s="26">
        <v>36</v>
      </c>
      <c r="S118" s="26"/>
      <c r="T118" s="26"/>
      <c r="U118" s="26"/>
      <c r="V118" s="26">
        <v>36</v>
      </c>
      <c r="W118" s="26">
        <v>36</v>
      </c>
      <c r="X118" s="26"/>
      <c r="Y118" s="26"/>
      <c r="Z118" s="26"/>
      <c r="AA118" s="26" t="s">
        <v>31</v>
      </c>
      <c r="AB118" s="28"/>
      <c r="AC118" s="28"/>
      <c r="AD118" s="60" t="s">
        <v>44</v>
      </c>
      <c r="AE118" s="54"/>
      <c r="AF118" s="56"/>
      <c r="AG118" s="72"/>
      <c r="AH118" s="72"/>
      <c r="AI118" s="72"/>
      <c r="AJ118" s="72"/>
    </row>
    <row r="119" spans="1:36" s="1" customFormat="1" ht="24.75" customHeight="1">
      <c r="A119" s="21">
        <v>3</v>
      </c>
      <c r="B119" s="21" t="s">
        <v>399</v>
      </c>
      <c r="C119" s="21" t="s">
        <v>27</v>
      </c>
      <c r="D119" s="21" t="s">
        <v>55</v>
      </c>
      <c r="E119" s="28">
        <v>1</v>
      </c>
      <c r="F119" s="30" t="s">
        <v>400</v>
      </c>
      <c r="G119" s="26">
        <f t="shared" si="69"/>
        <v>3078.25</v>
      </c>
      <c r="H119" s="26">
        <f t="shared" si="64"/>
        <v>3078.25</v>
      </c>
      <c r="I119" s="26">
        <f t="shared" si="65"/>
        <v>0</v>
      </c>
      <c r="J119" s="26">
        <f t="shared" si="66"/>
        <v>0</v>
      </c>
      <c r="K119" s="26">
        <f t="shared" si="67"/>
        <v>0</v>
      </c>
      <c r="L119" s="26">
        <f>820.25+590</f>
        <v>1410.25</v>
      </c>
      <c r="M119" s="26">
        <v>1410.25</v>
      </c>
      <c r="N119" s="26"/>
      <c r="O119" s="26"/>
      <c r="P119" s="26"/>
      <c r="Q119" s="26">
        <f>945.25+200</f>
        <v>1145.25</v>
      </c>
      <c r="R119" s="26">
        <v>1145.25</v>
      </c>
      <c r="S119" s="26"/>
      <c r="T119" s="26"/>
      <c r="U119" s="26"/>
      <c r="V119" s="26">
        <f>422.75+100</f>
        <v>522.75</v>
      </c>
      <c r="W119" s="26">
        <v>522.75</v>
      </c>
      <c r="X119" s="26"/>
      <c r="Y119" s="26"/>
      <c r="Z119" s="26"/>
      <c r="AA119" s="26" t="s">
        <v>31</v>
      </c>
      <c r="AB119" s="28"/>
      <c r="AC119" s="28"/>
      <c r="AD119" s="60" t="s">
        <v>44</v>
      </c>
      <c r="AE119" s="54"/>
      <c r="AF119" s="56"/>
      <c r="AG119" s="72"/>
      <c r="AH119" s="72"/>
      <c r="AI119" s="72"/>
      <c r="AJ119" s="72"/>
    </row>
    <row r="120" spans="1:36" s="1" customFormat="1" ht="19.5" customHeight="1">
      <c r="A120" s="21"/>
      <c r="B120" s="50" t="s">
        <v>85</v>
      </c>
      <c r="C120" s="21" t="s">
        <v>27</v>
      </c>
      <c r="D120" s="21" t="s">
        <v>86</v>
      </c>
      <c r="E120" s="21">
        <v>6450</v>
      </c>
      <c r="F120" s="22"/>
      <c r="G120" s="26">
        <f aca="true" t="shared" si="70" ref="G120:G124">SUM(L120,Q120,V120)</f>
        <v>675</v>
      </c>
      <c r="H120" s="26">
        <f t="shared" si="64"/>
        <v>0</v>
      </c>
      <c r="I120" s="26">
        <f t="shared" si="65"/>
        <v>675</v>
      </c>
      <c r="J120" s="26">
        <f t="shared" si="66"/>
        <v>0</v>
      </c>
      <c r="K120" s="26">
        <f t="shared" si="67"/>
        <v>0</v>
      </c>
      <c r="L120" s="26">
        <f aca="true" t="shared" si="71" ref="L120:Z120">L121+L123+L125+L127</f>
        <v>225</v>
      </c>
      <c r="M120" s="26">
        <f t="shared" si="71"/>
        <v>0</v>
      </c>
      <c r="N120" s="26">
        <f t="shared" si="71"/>
        <v>225</v>
      </c>
      <c r="O120" s="26">
        <f t="shared" si="71"/>
        <v>0</v>
      </c>
      <c r="P120" s="26">
        <f t="shared" si="71"/>
        <v>0</v>
      </c>
      <c r="Q120" s="26">
        <f t="shared" si="71"/>
        <v>225</v>
      </c>
      <c r="R120" s="26">
        <f t="shared" si="71"/>
        <v>0</v>
      </c>
      <c r="S120" s="26">
        <f t="shared" si="71"/>
        <v>225</v>
      </c>
      <c r="T120" s="26">
        <f t="shared" si="71"/>
        <v>0</v>
      </c>
      <c r="U120" s="26">
        <f t="shared" si="71"/>
        <v>0</v>
      </c>
      <c r="V120" s="26">
        <f t="shared" si="71"/>
        <v>225</v>
      </c>
      <c r="W120" s="26">
        <f t="shared" si="71"/>
        <v>0</v>
      </c>
      <c r="X120" s="26">
        <f t="shared" si="71"/>
        <v>225</v>
      </c>
      <c r="Y120" s="26">
        <f t="shared" si="71"/>
        <v>0</v>
      </c>
      <c r="Z120" s="26">
        <f t="shared" si="71"/>
        <v>0</v>
      </c>
      <c r="AA120" s="26" t="s">
        <v>24</v>
      </c>
      <c r="AB120" s="28"/>
      <c r="AC120" s="28">
        <f>AC121+AC123+AC125+AC127</f>
        <v>6450</v>
      </c>
      <c r="AD120" s="60" t="s">
        <v>88</v>
      </c>
      <c r="AE120" s="4"/>
      <c r="AF120" s="56"/>
      <c r="AG120" s="72"/>
      <c r="AH120" s="72"/>
      <c r="AI120" s="72"/>
      <c r="AJ120" s="72"/>
    </row>
    <row r="121" spans="1:36" s="1" customFormat="1" ht="19.5" customHeight="1">
      <c r="A121" s="21"/>
      <c r="B121" s="50" t="s">
        <v>89</v>
      </c>
      <c r="C121" s="21" t="s">
        <v>27</v>
      </c>
      <c r="D121" s="21" t="s">
        <v>86</v>
      </c>
      <c r="E121" s="28">
        <f aca="true" t="shared" si="72" ref="E121:E125">E122</f>
        <v>1800</v>
      </c>
      <c r="F121" s="30"/>
      <c r="G121" s="26">
        <f aca="true" t="shared" si="73" ref="G121:G125">SUM(G122)</f>
        <v>90</v>
      </c>
      <c r="H121" s="26">
        <f t="shared" si="64"/>
        <v>0</v>
      </c>
      <c r="I121" s="26">
        <f t="shared" si="65"/>
        <v>90</v>
      </c>
      <c r="J121" s="26">
        <f t="shared" si="66"/>
        <v>0</v>
      </c>
      <c r="K121" s="26">
        <f t="shared" si="67"/>
        <v>0</v>
      </c>
      <c r="L121" s="26">
        <f aca="true" t="shared" si="74" ref="L121:L125">SUM(L122)</f>
        <v>30</v>
      </c>
      <c r="M121" s="26"/>
      <c r="N121" s="26">
        <v>30</v>
      </c>
      <c r="O121" s="26"/>
      <c r="P121" s="26"/>
      <c r="Q121" s="26">
        <f aca="true" t="shared" si="75" ref="Q121:Q125">SUM(Q122)</f>
        <v>30</v>
      </c>
      <c r="R121" s="26"/>
      <c r="S121" s="26">
        <v>30</v>
      </c>
      <c r="T121" s="26"/>
      <c r="U121" s="26"/>
      <c r="V121" s="26">
        <f aca="true" t="shared" si="76" ref="V121:V125">SUM(V122)</f>
        <v>30</v>
      </c>
      <c r="W121" s="26"/>
      <c r="X121" s="26">
        <v>30</v>
      </c>
      <c r="Y121" s="26"/>
      <c r="Z121" s="26"/>
      <c r="AA121" s="26" t="s">
        <v>24</v>
      </c>
      <c r="AB121" s="28">
        <f aca="true" t="shared" si="77" ref="AB121:AB125">SUM(AB122)</f>
        <v>0</v>
      </c>
      <c r="AC121" s="28">
        <f>AC122</f>
        <v>1800</v>
      </c>
      <c r="AD121" s="60" t="s">
        <v>88</v>
      </c>
      <c r="AE121" s="4"/>
      <c r="AF121" s="56"/>
      <c r="AG121" s="72"/>
      <c r="AH121" s="72"/>
      <c r="AI121" s="72"/>
      <c r="AJ121" s="72"/>
    </row>
    <row r="122" spans="1:36" s="1" customFormat="1" ht="19.5" customHeight="1">
      <c r="A122" s="21">
        <v>1</v>
      </c>
      <c r="B122" s="50" t="s">
        <v>401</v>
      </c>
      <c r="C122" s="21" t="s">
        <v>27</v>
      </c>
      <c r="D122" s="21" t="s">
        <v>86</v>
      </c>
      <c r="E122" s="28">
        <v>1800</v>
      </c>
      <c r="F122" s="30" t="s">
        <v>402</v>
      </c>
      <c r="G122" s="26">
        <f t="shared" si="70"/>
        <v>90</v>
      </c>
      <c r="H122" s="26">
        <f t="shared" si="64"/>
        <v>0</v>
      </c>
      <c r="I122" s="26">
        <f t="shared" si="65"/>
        <v>90</v>
      </c>
      <c r="J122" s="26">
        <f t="shared" si="66"/>
        <v>0</v>
      </c>
      <c r="K122" s="26">
        <f t="shared" si="67"/>
        <v>0</v>
      </c>
      <c r="L122" s="26">
        <v>30</v>
      </c>
      <c r="M122" s="26"/>
      <c r="N122" s="26">
        <v>30</v>
      </c>
      <c r="O122" s="26"/>
      <c r="P122" s="26"/>
      <c r="Q122" s="26">
        <v>30</v>
      </c>
      <c r="R122" s="26"/>
      <c r="S122" s="26">
        <v>30</v>
      </c>
      <c r="T122" s="26"/>
      <c r="U122" s="26"/>
      <c r="V122" s="26">
        <v>30</v>
      </c>
      <c r="W122" s="26"/>
      <c r="X122" s="26">
        <v>30</v>
      </c>
      <c r="Y122" s="26"/>
      <c r="Z122" s="26"/>
      <c r="AA122" s="26" t="s">
        <v>24</v>
      </c>
      <c r="AB122" s="28"/>
      <c r="AC122" s="28">
        <v>1800</v>
      </c>
      <c r="AD122" s="60" t="s">
        <v>88</v>
      </c>
      <c r="AE122" s="54"/>
      <c r="AF122" s="63"/>
      <c r="AG122" s="72"/>
      <c r="AH122" s="72"/>
      <c r="AI122" s="72"/>
      <c r="AJ122" s="72"/>
    </row>
    <row r="123" spans="1:36" s="1" customFormat="1" ht="19.5" customHeight="1">
      <c r="A123" s="21"/>
      <c r="B123" s="21" t="s">
        <v>91</v>
      </c>
      <c r="C123" s="21" t="s">
        <v>27</v>
      </c>
      <c r="D123" s="21" t="s">
        <v>86</v>
      </c>
      <c r="E123" s="28">
        <f t="shared" si="72"/>
        <v>3600</v>
      </c>
      <c r="F123" s="30"/>
      <c r="G123" s="26">
        <f t="shared" si="73"/>
        <v>180</v>
      </c>
      <c r="H123" s="26">
        <f t="shared" si="64"/>
        <v>0</v>
      </c>
      <c r="I123" s="26">
        <f t="shared" si="65"/>
        <v>180</v>
      </c>
      <c r="J123" s="26">
        <f t="shared" si="66"/>
        <v>0</v>
      </c>
      <c r="K123" s="26">
        <f t="shared" si="67"/>
        <v>0</v>
      </c>
      <c r="L123" s="26">
        <f t="shared" si="74"/>
        <v>60</v>
      </c>
      <c r="M123" s="26"/>
      <c r="N123" s="26">
        <v>60</v>
      </c>
      <c r="O123" s="26"/>
      <c r="P123" s="26"/>
      <c r="Q123" s="26">
        <f t="shared" si="75"/>
        <v>60</v>
      </c>
      <c r="R123" s="26"/>
      <c r="S123" s="26">
        <v>60</v>
      </c>
      <c r="T123" s="26"/>
      <c r="U123" s="26"/>
      <c r="V123" s="26">
        <f t="shared" si="76"/>
        <v>60</v>
      </c>
      <c r="W123" s="26"/>
      <c r="X123" s="26">
        <v>60</v>
      </c>
      <c r="Y123" s="26"/>
      <c r="Z123" s="26"/>
      <c r="AA123" s="26" t="s">
        <v>24</v>
      </c>
      <c r="AB123" s="28">
        <f t="shared" si="77"/>
        <v>0</v>
      </c>
      <c r="AC123" s="28">
        <f aca="true" t="shared" si="78" ref="AC121:AC125">SUM(AC124)</f>
        <v>3600</v>
      </c>
      <c r="AD123" s="60" t="s">
        <v>88</v>
      </c>
      <c r="AE123" s="54"/>
      <c r="AF123" s="63"/>
      <c r="AG123" s="72"/>
      <c r="AH123" s="72"/>
      <c r="AI123" s="72"/>
      <c r="AJ123" s="72"/>
    </row>
    <row r="124" spans="1:36" s="1" customFormat="1" ht="19.5" customHeight="1">
      <c r="A124" s="21">
        <v>1</v>
      </c>
      <c r="B124" s="50" t="s">
        <v>403</v>
      </c>
      <c r="C124" s="21" t="s">
        <v>27</v>
      </c>
      <c r="D124" s="21" t="s">
        <v>86</v>
      </c>
      <c r="E124" s="28">
        <v>3600</v>
      </c>
      <c r="F124" s="30" t="s">
        <v>404</v>
      </c>
      <c r="G124" s="26">
        <f t="shared" si="70"/>
        <v>180</v>
      </c>
      <c r="H124" s="26">
        <f t="shared" si="64"/>
        <v>0</v>
      </c>
      <c r="I124" s="26">
        <f t="shared" si="65"/>
        <v>180</v>
      </c>
      <c r="J124" s="26">
        <f t="shared" si="66"/>
        <v>0</v>
      </c>
      <c r="K124" s="26">
        <f t="shared" si="67"/>
        <v>0</v>
      </c>
      <c r="L124" s="26">
        <v>60</v>
      </c>
      <c r="M124" s="26"/>
      <c r="N124" s="26">
        <v>60</v>
      </c>
      <c r="O124" s="26"/>
      <c r="P124" s="26"/>
      <c r="Q124" s="26">
        <v>60</v>
      </c>
      <c r="R124" s="26"/>
      <c r="S124" s="26">
        <v>60</v>
      </c>
      <c r="T124" s="26"/>
      <c r="U124" s="26"/>
      <c r="V124" s="26">
        <v>60</v>
      </c>
      <c r="W124" s="26"/>
      <c r="X124" s="26">
        <v>60</v>
      </c>
      <c r="Y124" s="26"/>
      <c r="Z124" s="26"/>
      <c r="AA124" s="26" t="s">
        <v>24</v>
      </c>
      <c r="AB124" s="28"/>
      <c r="AC124" s="28">
        <v>3600</v>
      </c>
      <c r="AD124" s="60" t="s">
        <v>88</v>
      </c>
      <c r="AE124" s="54"/>
      <c r="AF124" s="63"/>
      <c r="AG124" s="72"/>
      <c r="AH124" s="72"/>
      <c r="AI124" s="72"/>
      <c r="AJ124" s="72"/>
    </row>
    <row r="125" spans="1:36" s="1" customFormat="1" ht="19.5" customHeight="1">
      <c r="A125" s="21"/>
      <c r="B125" s="21" t="s">
        <v>93</v>
      </c>
      <c r="C125" s="21" t="s">
        <v>27</v>
      </c>
      <c r="D125" s="21" t="s">
        <v>86</v>
      </c>
      <c r="E125" s="28">
        <f t="shared" si="72"/>
        <v>900</v>
      </c>
      <c r="F125" s="30"/>
      <c r="G125" s="26">
        <f t="shared" si="73"/>
        <v>45</v>
      </c>
      <c r="H125" s="26">
        <f t="shared" si="64"/>
        <v>0</v>
      </c>
      <c r="I125" s="26">
        <f t="shared" si="65"/>
        <v>45</v>
      </c>
      <c r="J125" s="26">
        <f t="shared" si="66"/>
        <v>0</v>
      </c>
      <c r="K125" s="26">
        <f t="shared" si="67"/>
        <v>0</v>
      </c>
      <c r="L125" s="26">
        <f t="shared" si="74"/>
        <v>15</v>
      </c>
      <c r="M125" s="26"/>
      <c r="N125" s="26">
        <v>15</v>
      </c>
      <c r="O125" s="26"/>
      <c r="P125" s="26"/>
      <c r="Q125" s="26">
        <f t="shared" si="75"/>
        <v>15</v>
      </c>
      <c r="R125" s="26"/>
      <c r="S125" s="26">
        <v>15</v>
      </c>
      <c r="T125" s="26"/>
      <c r="U125" s="26"/>
      <c r="V125" s="26">
        <f t="shared" si="76"/>
        <v>15</v>
      </c>
      <c r="W125" s="26"/>
      <c r="X125" s="26">
        <v>15</v>
      </c>
      <c r="Y125" s="26"/>
      <c r="Z125" s="26"/>
      <c r="AA125" s="26" t="s">
        <v>24</v>
      </c>
      <c r="AB125" s="28">
        <f t="shared" si="77"/>
        <v>0</v>
      </c>
      <c r="AC125" s="28">
        <f t="shared" si="78"/>
        <v>900</v>
      </c>
      <c r="AD125" s="60" t="s">
        <v>88</v>
      </c>
      <c r="AE125" s="54"/>
      <c r="AF125" s="63"/>
      <c r="AG125" s="72"/>
      <c r="AH125" s="72"/>
      <c r="AI125" s="72"/>
      <c r="AJ125" s="72"/>
    </row>
    <row r="126" spans="1:36" s="1" customFormat="1" ht="19.5" customHeight="1">
      <c r="A126" s="21">
        <v>1</v>
      </c>
      <c r="B126" s="50" t="s">
        <v>405</v>
      </c>
      <c r="C126" s="21" t="s">
        <v>27</v>
      </c>
      <c r="D126" s="21" t="s">
        <v>86</v>
      </c>
      <c r="E126" s="28">
        <v>900</v>
      </c>
      <c r="F126" s="30" t="s">
        <v>406</v>
      </c>
      <c r="G126" s="26">
        <f aca="true" t="shared" si="79" ref="G126:G128">SUM(L126,Q126,V126)</f>
        <v>45</v>
      </c>
      <c r="H126" s="26">
        <f t="shared" si="64"/>
        <v>0</v>
      </c>
      <c r="I126" s="26">
        <f t="shared" si="65"/>
        <v>45</v>
      </c>
      <c r="J126" s="26">
        <f t="shared" si="66"/>
        <v>0</v>
      </c>
      <c r="K126" s="26">
        <f t="shared" si="67"/>
        <v>0</v>
      </c>
      <c r="L126" s="26">
        <v>15</v>
      </c>
      <c r="M126" s="26"/>
      <c r="N126" s="26">
        <v>15</v>
      </c>
      <c r="O126" s="26"/>
      <c r="P126" s="26"/>
      <c r="Q126" s="26">
        <v>15</v>
      </c>
      <c r="R126" s="26"/>
      <c r="S126" s="26">
        <v>15</v>
      </c>
      <c r="T126" s="26"/>
      <c r="U126" s="26"/>
      <c r="V126" s="26">
        <v>15</v>
      </c>
      <c r="W126" s="26"/>
      <c r="X126" s="26">
        <v>15</v>
      </c>
      <c r="Y126" s="26"/>
      <c r="Z126" s="26"/>
      <c r="AA126" s="26" t="s">
        <v>24</v>
      </c>
      <c r="AB126" s="28"/>
      <c r="AC126" s="28">
        <v>900</v>
      </c>
      <c r="AD126" s="60" t="s">
        <v>88</v>
      </c>
      <c r="AE126" s="54"/>
      <c r="AF126" s="63"/>
      <c r="AG126" s="72"/>
      <c r="AH126" s="72"/>
      <c r="AI126" s="72"/>
      <c r="AJ126" s="72"/>
    </row>
    <row r="127" spans="1:36" s="1" customFormat="1" ht="19.5" customHeight="1">
      <c r="A127" s="21"/>
      <c r="B127" s="50" t="s">
        <v>95</v>
      </c>
      <c r="C127" s="21" t="s">
        <v>27</v>
      </c>
      <c r="D127" s="21" t="s">
        <v>96</v>
      </c>
      <c r="E127" s="28">
        <f>E128</f>
        <v>150</v>
      </c>
      <c r="F127" s="30" t="s">
        <v>213</v>
      </c>
      <c r="G127" s="26">
        <f t="shared" si="79"/>
        <v>360</v>
      </c>
      <c r="H127" s="26">
        <f t="shared" si="64"/>
        <v>0</v>
      </c>
      <c r="I127" s="26">
        <f t="shared" si="65"/>
        <v>360</v>
      </c>
      <c r="J127" s="26">
        <f t="shared" si="66"/>
        <v>0</v>
      </c>
      <c r="K127" s="26">
        <f t="shared" si="67"/>
        <v>0</v>
      </c>
      <c r="L127" s="26">
        <f>SUM(L128)</f>
        <v>120</v>
      </c>
      <c r="M127" s="26"/>
      <c r="N127" s="26">
        <v>120</v>
      </c>
      <c r="O127" s="26"/>
      <c r="P127" s="26"/>
      <c r="Q127" s="26">
        <f>SUM(Q128)</f>
        <v>120</v>
      </c>
      <c r="R127" s="26"/>
      <c r="S127" s="26">
        <v>120</v>
      </c>
      <c r="T127" s="26"/>
      <c r="U127" s="26"/>
      <c r="V127" s="26">
        <f>SUM(V128)</f>
        <v>120</v>
      </c>
      <c r="W127" s="26"/>
      <c r="X127" s="26">
        <v>120</v>
      </c>
      <c r="Y127" s="26"/>
      <c r="Z127" s="26"/>
      <c r="AA127" s="26" t="s">
        <v>24</v>
      </c>
      <c r="AB127" s="28">
        <f>SUM(AB128)</f>
        <v>0</v>
      </c>
      <c r="AC127" s="28">
        <f>SUM(AC128)</f>
        <v>150</v>
      </c>
      <c r="AD127" s="60" t="s">
        <v>88</v>
      </c>
      <c r="AE127" s="54"/>
      <c r="AF127" s="63"/>
      <c r="AG127" s="72"/>
      <c r="AH127" s="72"/>
      <c r="AI127" s="72"/>
      <c r="AJ127" s="72"/>
    </row>
    <row r="128" spans="1:36" s="1" customFormat="1" ht="19.5" customHeight="1">
      <c r="A128" s="21">
        <v>1</v>
      </c>
      <c r="B128" s="50" t="s">
        <v>407</v>
      </c>
      <c r="C128" s="21" t="s">
        <v>27</v>
      </c>
      <c r="D128" s="21" t="s">
        <v>96</v>
      </c>
      <c r="E128" s="28">
        <v>150</v>
      </c>
      <c r="F128" s="83" t="s">
        <v>408</v>
      </c>
      <c r="G128" s="26">
        <f t="shared" si="79"/>
        <v>360</v>
      </c>
      <c r="H128" s="26">
        <f t="shared" si="64"/>
        <v>0</v>
      </c>
      <c r="I128" s="26">
        <f t="shared" si="65"/>
        <v>360</v>
      </c>
      <c r="J128" s="26">
        <f t="shared" si="66"/>
        <v>0</v>
      </c>
      <c r="K128" s="26">
        <f t="shared" si="67"/>
        <v>0</v>
      </c>
      <c r="L128" s="26">
        <v>120</v>
      </c>
      <c r="M128" s="26"/>
      <c r="N128" s="26">
        <v>120</v>
      </c>
      <c r="O128" s="26"/>
      <c r="P128" s="26"/>
      <c r="Q128" s="26">
        <v>120</v>
      </c>
      <c r="R128" s="26"/>
      <c r="S128" s="26">
        <v>120</v>
      </c>
      <c r="T128" s="26"/>
      <c r="U128" s="26"/>
      <c r="V128" s="26">
        <v>120</v>
      </c>
      <c r="W128" s="26"/>
      <c r="X128" s="26">
        <v>120</v>
      </c>
      <c r="Y128" s="26"/>
      <c r="Z128" s="26"/>
      <c r="AA128" s="26" t="s">
        <v>24</v>
      </c>
      <c r="AB128" s="28"/>
      <c r="AC128" s="28">
        <v>150</v>
      </c>
      <c r="AD128" s="60" t="s">
        <v>88</v>
      </c>
      <c r="AE128" s="54"/>
      <c r="AF128" s="63"/>
      <c r="AG128" s="72"/>
      <c r="AH128" s="72"/>
      <c r="AI128" s="72"/>
      <c r="AJ128" s="72"/>
    </row>
    <row r="129" spans="1:36" s="1" customFormat="1" ht="19.5" customHeight="1">
      <c r="A129" s="21"/>
      <c r="B129" s="21" t="s">
        <v>98</v>
      </c>
      <c r="C129" s="21" t="s">
        <v>27</v>
      </c>
      <c r="D129" s="21" t="s">
        <v>28</v>
      </c>
      <c r="E129" s="21"/>
      <c r="F129" s="30"/>
      <c r="G129" s="26">
        <f>G130+G131</f>
        <v>0</v>
      </c>
      <c r="H129" s="26">
        <f t="shared" si="64"/>
        <v>0</v>
      </c>
      <c r="I129" s="26">
        <f t="shared" si="65"/>
        <v>0</v>
      </c>
      <c r="J129" s="26">
        <f t="shared" si="66"/>
        <v>0</v>
      </c>
      <c r="K129" s="26">
        <f t="shared" si="67"/>
        <v>0</v>
      </c>
      <c r="L129" s="26">
        <f>L130+L131</f>
        <v>0</v>
      </c>
      <c r="M129" s="26"/>
      <c r="N129" s="26"/>
      <c r="O129" s="26"/>
      <c r="P129" s="26"/>
      <c r="Q129" s="26">
        <f>Q130+Q131</f>
        <v>0</v>
      </c>
      <c r="R129" s="26"/>
      <c r="S129" s="26"/>
      <c r="T129" s="26"/>
      <c r="U129" s="26"/>
      <c r="V129" s="26">
        <f>V130+V131</f>
        <v>0</v>
      </c>
      <c r="W129" s="26"/>
      <c r="X129" s="26"/>
      <c r="Y129" s="26"/>
      <c r="Z129" s="26"/>
      <c r="AA129" s="21" t="s">
        <v>23</v>
      </c>
      <c r="AB129" s="28"/>
      <c r="AC129" s="28"/>
      <c r="AD129" s="21" t="s">
        <v>23</v>
      </c>
      <c r="AE129" s="4"/>
      <c r="AF129" s="56"/>
      <c r="AG129" s="72"/>
      <c r="AH129" s="72"/>
      <c r="AI129" s="72"/>
      <c r="AJ129" s="72"/>
    </row>
    <row r="130" spans="1:36" s="1" customFormat="1" ht="24.75" customHeight="1">
      <c r="A130" s="21"/>
      <c r="B130" s="21" t="s">
        <v>99</v>
      </c>
      <c r="C130" s="21" t="s">
        <v>27</v>
      </c>
      <c r="D130" s="21" t="s">
        <v>28</v>
      </c>
      <c r="E130" s="21"/>
      <c r="F130" s="30"/>
      <c r="G130" s="26">
        <v>0</v>
      </c>
      <c r="H130" s="26">
        <f t="shared" si="64"/>
        <v>0</v>
      </c>
      <c r="I130" s="26">
        <f t="shared" si="65"/>
        <v>0</v>
      </c>
      <c r="J130" s="26">
        <f t="shared" si="66"/>
        <v>0</v>
      </c>
      <c r="K130" s="26">
        <f t="shared" si="67"/>
        <v>0</v>
      </c>
      <c r="L130" s="26">
        <v>0</v>
      </c>
      <c r="M130" s="26"/>
      <c r="N130" s="26"/>
      <c r="O130" s="26"/>
      <c r="P130" s="26"/>
      <c r="Q130" s="26">
        <v>0</v>
      </c>
      <c r="R130" s="26"/>
      <c r="S130" s="26"/>
      <c r="T130" s="26"/>
      <c r="U130" s="26"/>
      <c r="V130" s="26">
        <v>0</v>
      </c>
      <c r="W130" s="26"/>
      <c r="X130" s="26"/>
      <c r="Y130" s="26"/>
      <c r="Z130" s="26"/>
      <c r="AA130" s="26"/>
      <c r="AB130" s="28">
        <v>0</v>
      </c>
      <c r="AC130" s="28">
        <v>0</v>
      </c>
      <c r="AD130" s="60" t="s">
        <v>194</v>
      </c>
      <c r="AE130" s="4"/>
      <c r="AF130" s="56"/>
      <c r="AG130" s="72"/>
      <c r="AH130" s="72"/>
      <c r="AI130" s="72"/>
      <c r="AJ130" s="72"/>
    </row>
    <row r="131" spans="1:36" s="1" customFormat="1" ht="24.75" customHeight="1">
      <c r="A131" s="21"/>
      <c r="B131" s="21" t="s">
        <v>100</v>
      </c>
      <c r="C131" s="21" t="s">
        <v>27</v>
      </c>
      <c r="D131" s="21" t="s">
        <v>28</v>
      </c>
      <c r="E131" s="21"/>
      <c r="F131" s="30"/>
      <c r="G131" s="26">
        <v>0</v>
      </c>
      <c r="H131" s="26">
        <f t="shared" si="64"/>
        <v>0</v>
      </c>
      <c r="I131" s="26">
        <f t="shared" si="65"/>
        <v>0</v>
      </c>
      <c r="J131" s="26">
        <f t="shared" si="66"/>
        <v>0</v>
      </c>
      <c r="K131" s="26">
        <f t="shared" si="67"/>
        <v>0</v>
      </c>
      <c r="L131" s="26">
        <v>0</v>
      </c>
      <c r="M131" s="26"/>
      <c r="N131" s="26"/>
      <c r="O131" s="26"/>
      <c r="P131" s="26"/>
      <c r="Q131" s="26">
        <v>0</v>
      </c>
      <c r="R131" s="26"/>
      <c r="S131" s="26"/>
      <c r="T131" s="26"/>
      <c r="U131" s="26"/>
      <c r="V131" s="26">
        <v>0</v>
      </c>
      <c r="W131" s="26"/>
      <c r="X131" s="26"/>
      <c r="Y131" s="26"/>
      <c r="Z131" s="26"/>
      <c r="AA131" s="26"/>
      <c r="AB131" s="28">
        <v>0</v>
      </c>
      <c r="AC131" s="28">
        <v>0</v>
      </c>
      <c r="AD131" s="60" t="s">
        <v>194</v>
      </c>
      <c r="AE131" s="4"/>
      <c r="AF131" s="56"/>
      <c r="AG131" s="72"/>
      <c r="AH131" s="72"/>
      <c r="AI131" s="72"/>
      <c r="AJ131" s="72"/>
    </row>
    <row r="132" spans="1:36" s="1" customFormat="1" ht="24.75" customHeight="1">
      <c r="A132" s="21"/>
      <c r="B132" s="21" t="s">
        <v>101</v>
      </c>
      <c r="C132" s="21" t="s">
        <v>23</v>
      </c>
      <c r="D132" s="21" t="s">
        <v>23</v>
      </c>
      <c r="E132" s="21" t="s">
        <v>23</v>
      </c>
      <c r="F132" s="22" t="s">
        <v>23</v>
      </c>
      <c r="G132" s="26">
        <f>SUM(L132,Q132,V132)</f>
        <v>601.08</v>
      </c>
      <c r="H132" s="26">
        <f t="shared" si="64"/>
        <v>0</v>
      </c>
      <c r="I132" s="26">
        <f t="shared" si="65"/>
        <v>601.08</v>
      </c>
      <c r="J132" s="26">
        <f t="shared" si="66"/>
        <v>0</v>
      </c>
      <c r="K132" s="26">
        <f t="shared" si="67"/>
        <v>0</v>
      </c>
      <c r="L132" s="26">
        <f aca="true" t="shared" si="80" ref="L132:Z132">L133+L134+L135+L136+L137+L138</f>
        <v>200.36</v>
      </c>
      <c r="M132" s="26">
        <f t="shared" si="80"/>
        <v>0</v>
      </c>
      <c r="N132" s="26">
        <f t="shared" si="80"/>
        <v>200.36</v>
      </c>
      <c r="O132" s="26">
        <f t="shared" si="80"/>
        <v>0</v>
      </c>
      <c r="P132" s="26">
        <f t="shared" si="80"/>
        <v>0</v>
      </c>
      <c r="Q132" s="26">
        <f t="shared" si="80"/>
        <v>200.36</v>
      </c>
      <c r="R132" s="26">
        <f t="shared" si="80"/>
        <v>0</v>
      </c>
      <c r="S132" s="26">
        <f t="shared" si="80"/>
        <v>200.36</v>
      </c>
      <c r="T132" s="26">
        <f t="shared" si="80"/>
        <v>0</v>
      </c>
      <c r="U132" s="26">
        <f t="shared" si="80"/>
        <v>0</v>
      </c>
      <c r="V132" s="26">
        <f t="shared" si="80"/>
        <v>200.36</v>
      </c>
      <c r="W132" s="26">
        <f t="shared" si="80"/>
        <v>0</v>
      </c>
      <c r="X132" s="26">
        <f t="shared" si="80"/>
        <v>200.36</v>
      </c>
      <c r="Y132" s="26">
        <f t="shared" si="80"/>
        <v>0</v>
      </c>
      <c r="Z132" s="26">
        <f t="shared" si="80"/>
        <v>0</v>
      </c>
      <c r="AA132" s="21" t="s">
        <v>23</v>
      </c>
      <c r="AB132" s="28"/>
      <c r="AC132" s="28"/>
      <c r="AD132" s="21" t="s">
        <v>23</v>
      </c>
      <c r="AE132" s="4"/>
      <c r="AF132" s="56"/>
      <c r="AG132" s="72"/>
      <c r="AH132" s="72"/>
      <c r="AI132" s="72"/>
      <c r="AJ132" s="72"/>
    </row>
    <row r="133" spans="1:36" s="1" customFormat="1" ht="24.75" customHeight="1">
      <c r="A133" s="21"/>
      <c r="B133" s="21" t="s">
        <v>103</v>
      </c>
      <c r="C133" s="21" t="s">
        <v>27</v>
      </c>
      <c r="D133" s="21" t="s">
        <v>30</v>
      </c>
      <c r="E133" s="21"/>
      <c r="F133" s="30"/>
      <c r="G133" s="26">
        <v>0</v>
      </c>
      <c r="H133" s="26">
        <f t="shared" si="64"/>
        <v>0</v>
      </c>
      <c r="I133" s="26">
        <f t="shared" si="65"/>
        <v>0</v>
      </c>
      <c r="J133" s="26">
        <f t="shared" si="66"/>
        <v>0</v>
      </c>
      <c r="K133" s="26">
        <f t="shared" si="67"/>
        <v>0</v>
      </c>
      <c r="L133" s="26">
        <v>0</v>
      </c>
      <c r="M133" s="26"/>
      <c r="N133" s="26"/>
      <c r="O133" s="26"/>
      <c r="P133" s="26"/>
      <c r="Q133" s="26">
        <v>0</v>
      </c>
      <c r="R133" s="26"/>
      <c r="S133" s="26"/>
      <c r="T133" s="26"/>
      <c r="U133" s="26"/>
      <c r="V133" s="26">
        <v>0</v>
      </c>
      <c r="W133" s="26"/>
      <c r="X133" s="26"/>
      <c r="Y133" s="26"/>
      <c r="Z133" s="26"/>
      <c r="AA133" s="26" t="s">
        <v>31</v>
      </c>
      <c r="AB133" s="28">
        <v>0</v>
      </c>
      <c r="AC133" s="28">
        <v>0</v>
      </c>
      <c r="AD133" s="60" t="s">
        <v>112</v>
      </c>
      <c r="AE133" s="4"/>
      <c r="AF133" s="56"/>
      <c r="AG133" s="72"/>
      <c r="AH133" s="72"/>
      <c r="AI133" s="72"/>
      <c r="AJ133" s="72"/>
    </row>
    <row r="134" spans="1:36" s="1" customFormat="1" ht="24.75" customHeight="1">
      <c r="A134" s="21"/>
      <c r="B134" s="21" t="s">
        <v>104</v>
      </c>
      <c r="C134" s="21" t="s">
        <v>27</v>
      </c>
      <c r="D134" s="21" t="s">
        <v>30</v>
      </c>
      <c r="E134" s="21"/>
      <c r="F134" s="30"/>
      <c r="G134" s="26">
        <v>0</v>
      </c>
      <c r="H134" s="26">
        <f t="shared" si="64"/>
        <v>0</v>
      </c>
      <c r="I134" s="26">
        <f t="shared" si="65"/>
        <v>0</v>
      </c>
      <c r="J134" s="26">
        <f t="shared" si="66"/>
        <v>0</v>
      </c>
      <c r="K134" s="26">
        <f t="shared" si="67"/>
        <v>0</v>
      </c>
      <c r="L134" s="26">
        <v>0</v>
      </c>
      <c r="M134" s="26"/>
      <c r="N134" s="26"/>
      <c r="O134" s="26"/>
      <c r="P134" s="26"/>
      <c r="Q134" s="26">
        <v>0</v>
      </c>
      <c r="R134" s="26"/>
      <c r="S134" s="26"/>
      <c r="T134" s="26"/>
      <c r="U134" s="26"/>
      <c r="V134" s="26">
        <v>0</v>
      </c>
      <c r="W134" s="26"/>
      <c r="X134" s="26"/>
      <c r="Y134" s="26"/>
      <c r="Z134" s="26"/>
      <c r="AA134" s="26" t="s">
        <v>31</v>
      </c>
      <c r="AB134" s="28">
        <v>0</v>
      </c>
      <c r="AC134" s="28">
        <v>0</v>
      </c>
      <c r="AD134" s="60" t="s">
        <v>112</v>
      </c>
      <c r="AE134" s="4"/>
      <c r="AF134" s="56"/>
      <c r="AG134" s="72"/>
      <c r="AH134" s="72"/>
      <c r="AI134" s="72"/>
      <c r="AJ134" s="72"/>
    </row>
    <row r="135" spans="1:36" s="1" customFormat="1" ht="24.75" customHeight="1">
      <c r="A135" s="21"/>
      <c r="B135" s="21" t="s">
        <v>105</v>
      </c>
      <c r="C135" s="21" t="s">
        <v>27</v>
      </c>
      <c r="D135" s="21" t="s">
        <v>96</v>
      </c>
      <c r="E135" s="21"/>
      <c r="F135" s="30"/>
      <c r="G135" s="26">
        <v>0</v>
      </c>
      <c r="H135" s="26">
        <f t="shared" si="64"/>
        <v>0</v>
      </c>
      <c r="I135" s="26">
        <f t="shared" si="65"/>
        <v>0</v>
      </c>
      <c r="J135" s="26">
        <f t="shared" si="66"/>
        <v>0</v>
      </c>
      <c r="K135" s="26">
        <f t="shared" si="67"/>
        <v>0</v>
      </c>
      <c r="L135" s="26">
        <v>0</v>
      </c>
      <c r="M135" s="26"/>
      <c r="N135" s="26"/>
      <c r="O135" s="26"/>
      <c r="P135" s="26"/>
      <c r="Q135" s="26">
        <v>0</v>
      </c>
      <c r="R135" s="26"/>
      <c r="S135" s="26"/>
      <c r="T135" s="26"/>
      <c r="U135" s="26"/>
      <c r="V135" s="26">
        <v>0</v>
      </c>
      <c r="W135" s="26"/>
      <c r="X135" s="26"/>
      <c r="Y135" s="26"/>
      <c r="Z135" s="26"/>
      <c r="AA135" s="26" t="s">
        <v>31</v>
      </c>
      <c r="AB135" s="28">
        <v>0</v>
      </c>
      <c r="AC135" s="28">
        <v>0</v>
      </c>
      <c r="AD135" s="60" t="s">
        <v>112</v>
      </c>
      <c r="AE135" s="4"/>
      <c r="AF135" s="56"/>
      <c r="AG135" s="72"/>
      <c r="AH135" s="72"/>
      <c r="AI135" s="72"/>
      <c r="AJ135" s="72"/>
    </row>
    <row r="136" spans="1:36" s="1" customFormat="1" ht="24.75" customHeight="1">
      <c r="A136" s="21"/>
      <c r="B136" s="21" t="s">
        <v>106</v>
      </c>
      <c r="C136" s="21" t="s">
        <v>27</v>
      </c>
      <c r="D136" s="21" t="s">
        <v>96</v>
      </c>
      <c r="E136" s="21"/>
      <c r="F136" s="30"/>
      <c r="G136" s="26">
        <v>0</v>
      </c>
      <c r="H136" s="26">
        <f t="shared" si="64"/>
        <v>0</v>
      </c>
      <c r="I136" s="26">
        <f t="shared" si="65"/>
        <v>0</v>
      </c>
      <c r="J136" s="26">
        <f t="shared" si="66"/>
        <v>0</v>
      </c>
      <c r="K136" s="26">
        <f t="shared" si="67"/>
        <v>0</v>
      </c>
      <c r="L136" s="26">
        <v>0</v>
      </c>
      <c r="M136" s="26"/>
      <c r="N136" s="26"/>
      <c r="O136" s="26"/>
      <c r="P136" s="26"/>
      <c r="Q136" s="26">
        <v>0</v>
      </c>
      <c r="R136" s="26"/>
      <c r="S136" s="26"/>
      <c r="T136" s="26"/>
      <c r="U136" s="26"/>
      <c r="V136" s="26">
        <v>0</v>
      </c>
      <c r="W136" s="26"/>
      <c r="X136" s="26"/>
      <c r="Y136" s="26"/>
      <c r="Z136" s="26"/>
      <c r="AA136" s="26" t="s">
        <v>31</v>
      </c>
      <c r="AB136" s="28">
        <v>0</v>
      </c>
      <c r="AC136" s="28">
        <v>0</v>
      </c>
      <c r="AD136" s="60" t="s">
        <v>112</v>
      </c>
      <c r="AE136" s="4"/>
      <c r="AF136" s="56"/>
      <c r="AG136" s="72"/>
      <c r="AH136" s="72"/>
      <c r="AI136" s="72"/>
      <c r="AJ136" s="72"/>
    </row>
    <row r="137" spans="1:36" s="1" customFormat="1" ht="24.75" customHeight="1">
      <c r="A137" s="21"/>
      <c r="B137" s="21" t="s">
        <v>107</v>
      </c>
      <c r="C137" s="21" t="s">
        <v>27</v>
      </c>
      <c r="D137" s="21" t="s">
        <v>96</v>
      </c>
      <c r="E137" s="21"/>
      <c r="F137" s="30"/>
      <c r="G137" s="26">
        <v>0</v>
      </c>
      <c r="H137" s="26">
        <f t="shared" si="64"/>
        <v>0</v>
      </c>
      <c r="I137" s="26">
        <f t="shared" si="65"/>
        <v>0</v>
      </c>
      <c r="J137" s="26">
        <f t="shared" si="66"/>
        <v>0</v>
      </c>
      <c r="K137" s="26">
        <f t="shared" si="67"/>
        <v>0</v>
      </c>
      <c r="L137" s="26">
        <v>0</v>
      </c>
      <c r="M137" s="26"/>
      <c r="N137" s="26"/>
      <c r="O137" s="26"/>
      <c r="P137" s="26"/>
      <c r="Q137" s="26">
        <v>0</v>
      </c>
      <c r="R137" s="26"/>
      <c r="S137" s="26"/>
      <c r="T137" s="26"/>
      <c r="U137" s="26"/>
      <c r="V137" s="26">
        <v>0</v>
      </c>
      <c r="W137" s="26"/>
      <c r="X137" s="26"/>
      <c r="Y137" s="26"/>
      <c r="Z137" s="26"/>
      <c r="AA137" s="26" t="s">
        <v>31</v>
      </c>
      <c r="AB137" s="28">
        <v>0</v>
      </c>
      <c r="AC137" s="28">
        <v>0</v>
      </c>
      <c r="AD137" s="60" t="s">
        <v>112</v>
      </c>
      <c r="AE137" s="4"/>
      <c r="AF137" s="56"/>
      <c r="AG137" s="72"/>
      <c r="AH137" s="72"/>
      <c r="AI137" s="72"/>
      <c r="AJ137" s="72"/>
    </row>
    <row r="138" spans="1:36" s="1" customFormat="1" ht="24.75" customHeight="1">
      <c r="A138" s="21"/>
      <c r="B138" s="21" t="s">
        <v>108</v>
      </c>
      <c r="C138" s="21" t="s">
        <v>27</v>
      </c>
      <c r="D138" s="21" t="s">
        <v>96</v>
      </c>
      <c r="E138" s="21">
        <f>E139+E141+E144+E146</f>
        <v>1463</v>
      </c>
      <c r="F138" s="30"/>
      <c r="G138" s="26">
        <f>SUM(L138,Q138,V138)</f>
        <v>601.08</v>
      </c>
      <c r="H138" s="26">
        <f t="shared" si="64"/>
        <v>0</v>
      </c>
      <c r="I138" s="26">
        <f t="shared" si="65"/>
        <v>601.08</v>
      </c>
      <c r="J138" s="26">
        <f t="shared" si="66"/>
        <v>0</v>
      </c>
      <c r="K138" s="26">
        <f t="shared" si="67"/>
        <v>0</v>
      </c>
      <c r="L138" s="26">
        <f aca="true" t="shared" si="81" ref="L138:Z138">L139+L141+L144+L146</f>
        <v>200.36</v>
      </c>
      <c r="M138" s="26">
        <f t="shared" si="81"/>
        <v>0</v>
      </c>
      <c r="N138" s="26">
        <f t="shared" si="81"/>
        <v>200.36</v>
      </c>
      <c r="O138" s="26">
        <f t="shared" si="81"/>
        <v>0</v>
      </c>
      <c r="P138" s="26">
        <f t="shared" si="81"/>
        <v>0</v>
      </c>
      <c r="Q138" s="26">
        <f t="shared" si="81"/>
        <v>200.36</v>
      </c>
      <c r="R138" s="26">
        <f t="shared" si="81"/>
        <v>0</v>
      </c>
      <c r="S138" s="26">
        <f t="shared" si="81"/>
        <v>200.36</v>
      </c>
      <c r="T138" s="26">
        <f t="shared" si="81"/>
        <v>0</v>
      </c>
      <c r="U138" s="26">
        <f t="shared" si="81"/>
        <v>0</v>
      </c>
      <c r="V138" s="26">
        <f t="shared" si="81"/>
        <v>200.36</v>
      </c>
      <c r="W138" s="26">
        <f t="shared" si="81"/>
        <v>0</v>
      </c>
      <c r="X138" s="26">
        <f t="shared" si="81"/>
        <v>200.36</v>
      </c>
      <c r="Y138" s="26">
        <f t="shared" si="81"/>
        <v>0</v>
      </c>
      <c r="Z138" s="26">
        <f t="shared" si="81"/>
        <v>0</v>
      </c>
      <c r="AA138" s="26" t="s">
        <v>24</v>
      </c>
      <c r="AB138" s="28">
        <f>AB139+AB141+AB144+AB146</f>
        <v>0</v>
      </c>
      <c r="AC138" s="28">
        <f>AC139+AC141+AC144+AC146</f>
        <v>1463</v>
      </c>
      <c r="AD138" s="21" t="s">
        <v>23</v>
      </c>
      <c r="AE138" s="4"/>
      <c r="AF138" s="56"/>
      <c r="AG138" s="72"/>
      <c r="AH138" s="72"/>
      <c r="AI138" s="72"/>
      <c r="AJ138" s="72"/>
    </row>
    <row r="139" spans="1:36" s="1" customFormat="1" ht="24.75" customHeight="1">
      <c r="A139" s="21"/>
      <c r="B139" s="21" t="s">
        <v>110</v>
      </c>
      <c r="C139" s="21" t="s">
        <v>27</v>
      </c>
      <c r="D139" s="21" t="s">
        <v>96</v>
      </c>
      <c r="E139" s="21">
        <v>411</v>
      </c>
      <c r="F139" s="30"/>
      <c r="G139" s="26">
        <f>SUM(G140)</f>
        <v>43.155</v>
      </c>
      <c r="H139" s="26">
        <f t="shared" si="64"/>
        <v>0</v>
      </c>
      <c r="I139" s="26">
        <f t="shared" si="65"/>
        <v>43.155</v>
      </c>
      <c r="J139" s="26">
        <f t="shared" si="66"/>
        <v>0</v>
      </c>
      <c r="K139" s="26">
        <f t="shared" si="67"/>
        <v>0</v>
      </c>
      <c r="L139" s="26">
        <f>SUM(L140)</f>
        <v>14.385</v>
      </c>
      <c r="M139" s="26"/>
      <c r="N139" s="26">
        <v>14.385</v>
      </c>
      <c r="O139" s="26"/>
      <c r="P139" s="26"/>
      <c r="Q139" s="26">
        <f>SUM(Q140)</f>
        <v>14.385</v>
      </c>
      <c r="R139" s="26"/>
      <c r="S139" s="26">
        <v>14.385</v>
      </c>
      <c r="T139" s="26"/>
      <c r="U139" s="26"/>
      <c r="V139" s="26">
        <f>SUM(V140)</f>
        <v>14.385</v>
      </c>
      <c r="W139" s="26"/>
      <c r="X139" s="26">
        <v>14.385</v>
      </c>
      <c r="Y139" s="26"/>
      <c r="Z139" s="26"/>
      <c r="AA139" s="26" t="s">
        <v>24</v>
      </c>
      <c r="AB139" s="28">
        <f>SUM(AB140)</f>
        <v>0</v>
      </c>
      <c r="AC139" s="28">
        <f>SUM(AC140)</f>
        <v>411</v>
      </c>
      <c r="AD139" s="60" t="s">
        <v>112</v>
      </c>
      <c r="AE139" s="4"/>
      <c r="AF139" s="56"/>
      <c r="AG139" s="72"/>
      <c r="AH139" s="72"/>
      <c r="AI139" s="72"/>
      <c r="AJ139" s="72"/>
    </row>
    <row r="140" spans="1:36" s="1" customFormat="1" ht="28.5" customHeight="1">
      <c r="A140" s="21">
        <v>1</v>
      </c>
      <c r="B140" s="21" t="s">
        <v>409</v>
      </c>
      <c r="C140" s="21" t="s">
        <v>27</v>
      </c>
      <c r="D140" s="21" t="s">
        <v>96</v>
      </c>
      <c r="E140" s="21">
        <v>411</v>
      </c>
      <c r="F140" s="30" t="s">
        <v>410</v>
      </c>
      <c r="G140" s="26">
        <f aca="true" t="shared" si="82" ref="G140:G143">L140+Q140+V140</f>
        <v>43.155</v>
      </c>
      <c r="H140" s="26">
        <f t="shared" si="64"/>
        <v>0</v>
      </c>
      <c r="I140" s="26">
        <f t="shared" si="65"/>
        <v>43.155</v>
      </c>
      <c r="J140" s="26">
        <f t="shared" si="66"/>
        <v>0</v>
      </c>
      <c r="K140" s="26">
        <f t="shared" si="67"/>
        <v>0</v>
      </c>
      <c r="L140" s="26">
        <v>14.385</v>
      </c>
      <c r="M140" s="26"/>
      <c r="N140" s="26">
        <v>14.385</v>
      </c>
      <c r="O140" s="26"/>
      <c r="P140" s="26"/>
      <c r="Q140" s="26">
        <v>14.385</v>
      </c>
      <c r="R140" s="26"/>
      <c r="S140" s="26">
        <v>14.385</v>
      </c>
      <c r="T140" s="26"/>
      <c r="U140" s="26"/>
      <c r="V140" s="26">
        <v>14.385</v>
      </c>
      <c r="W140" s="26"/>
      <c r="X140" s="26">
        <v>14.385</v>
      </c>
      <c r="Y140" s="26"/>
      <c r="Z140" s="26"/>
      <c r="AA140" s="26" t="s">
        <v>24</v>
      </c>
      <c r="AB140" s="28"/>
      <c r="AC140" s="21">
        <v>411</v>
      </c>
      <c r="AD140" s="60" t="s">
        <v>112</v>
      </c>
      <c r="AE140" s="4"/>
      <c r="AF140" s="56"/>
      <c r="AG140" s="72"/>
      <c r="AH140" s="72"/>
      <c r="AI140" s="72"/>
      <c r="AJ140" s="72"/>
    </row>
    <row r="141" spans="1:36" s="1" customFormat="1" ht="24.75" customHeight="1">
      <c r="A141" s="21"/>
      <c r="B141" s="21" t="s">
        <v>113</v>
      </c>
      <c r="C141" s="21" t="s">
        <v>27</v>
      </c>
      <c r="D141" s="21" t="s">
        <v>96</v>
      </c>
      <c r="E141" s="21">
        <f>E142+E143</f>
        <v>632</v>
      </c>
      <c r="F141" s="30"/>
      <c r="G141" s="26">
        <f>SUM(G142:G143)</f>
        <v>155.925</v>
      </c>
      <c r="H141" s="26">
        <f t="shared" si="64"/>
        <v>0</v>
      </c>
      <c r="I141" s="26">
        <f t="shared" si="65"/>
        <v>155.925</v>
      </c>
      <c r="J141" s="26">
        <f t="shared" si="66"/>
        <v>0</v>
      </c>
      <c r="K141" s="26">
        <f t="shared" si="67"/>
        <v>0</v>
      </c>
      <c r="L141" s="26">
        <f>SUM(L142:L143)</f>
        <v>51.975</v>
      </c>
      <c r="M141" s="26"/>
      <c r="N141" s="26">
        <v>51.975</v>
      </c>
      <c r="O141" s="26"/>
      <c r="P141" s="26"/>
      <c r="Q141" s="26">
        <f>SUM(Q142:Q143)</f>
        <v>51.975</v>
      </c>
      <c r="R141" s="26"/>
      <c r="S141" s="26">
        <v>51.975</v>
      </c>
      <c r="T141" s="26"/>
      <c r="U141" s="26"/>
      <c r="V141" s="26">
        <f>SUM(V142:V143)</f>
        <v>51.975</v>
      </c>
      <c r="W141" s="26"/>
      <c r="X141" s="26">
        <v>51.975</v>
      </c>
      <c r="Y141" s="26"/>
      <c r="Z141" s="26"/>
      <c r="AA141" s="26" t="s">
        <v>24</v>
      </c>
      <c r="AB141" s="28">
        <f>SUM(AB142:AB143)</f>
        <v>0</v>
      </c>
      <c r="AC141" s="28">
        <f>SUM(AC142:AC143)</f>
        <v>632</v>
      </c>
      <c r="AD141" s="60" t="s">
        <v>112</v>
      </c>
      <c r="AE141" s="4"/>
      <c r="AF141" s="56"/>
      <c r="AG141" s="72"/>
      <c r="AH141" s="72"/>
      <c r="AI141" s="72"/>
      <c r="AJ141" s="72"/>
    </row>
    <row r="142" spans="1:36" s="2" customFormat="1" ht="28.5" customHeight="1">
      <c r="A142" s="21">
        <v>1</v>
      </c>
      <c r="B142" s="21" t="s">
        <v>411</v>
      </c>
      <c r="C142" s="21" t="s">
        <v>27</v>
      </c>
      <c r="D142" s="21" t="s">
        <v>96</v>
      </c>
      <c r="E142" s="21">
        <v>307</v>
      </c>
      <c r="F142" s="30" t="s">
        <v>412</v>
      </c>
      <c r="G142" s="26">
        <f t="shared" si="82"/>
        <v>115.125</v>
      </c>
      <c r="H142" s="26">
        <f t="shared" si="64"/>
        <v>0</v>
      </c>
      <c r="I142" s="26">
        <f t="shared" si="65"/>
        <v>115.125</v>
      </c>
      <c r="J142" s="26">
        <f t="shared" si="66"/>
        <v>0</v>
      </c>
      <c r="K142" s="26">
        <f t="shared" si="67"/>
        <v>0</v>
      </c>
      <c r="L142" s="26">
        <v>38.375</v>
      </c>
      <c r="M142" s="26"/>
      <c r="N142" s="26">
        <v>38.375</v>
      </c>
      <c r="O142" s="26"/>
      <c r="P142" s="26"/>
      <c r="Q142" s="26">
        <v>38.375</v>
      </c>
      <c r="R142" s="26"/>
      <c r="S142" s="26">
        <v>38.375</v>
      </c>
      <c r="T142" s="26"/>
      <c r="U142" s="26"/>
      <c r="V142" s="26">
        <v>38.375</v>
      </c>
      <c r="W142" s="26"/>
      <c r="X142" s="26">
        <v>38.375</v>
      </c>
      <c r="Y142" s="26"/>
      <c r="Z142" s="26"/>
      <c r="AA142" s="26" t="s">
        <v>24</v>
      </c>
      <c r="AB142" s="28"/>
      <c r="AC142" s="21">
        <v>307</v>
      </c>
      <c r="AD142" s="60" t="s">
        <v>112</v>
      </c>
      <c r="AE142" s="4"/>
      <c r="AF142" s="96"/>
      <c r="AG142" s="77"/>
      <c r="AH142" s="77"/>
      <c r="AI142" s="77"/>
      <c r="AJ142" s="78"/>
    </row>
    <row r="143" spans="1:36" s="2" customFormat="1" ht="28.5" customHeight="1">
      <c r="A143" s="21">
        <v>2</v>
      </c>
      <c r="B143" s="21" t="s">
        <v>413</v>
      </c>
      <c r="C143" s="21" t="s">
        <v>27</v>
      </c>
      <c r="D143" s="21" t="s">
        <v>96</v>
      </c>
      <c r="E143" s="21">
        <v>325</v>
      </c>
      <c r="F143" s="30" t="s">
        <v>414</v>
      </c>
      <c r="G143" s="26">
        <f t="shared" si="82"/>
        <v>40.8</v>
      </c>
      <c r="H143" s="26">
        <f t="shared" si="64"/>
        <v>0</v>
      </c>
      <c r="I143" s="26">
        <f t="shared" si="65"/>
        <v>40.8</v>
      </c>
      <c r="J143" s="26">
        <f t="shared" si="66"/>
        <v>0</v>
      </c>
      <c r="K143" s="26">
        <f t="shared" si="67"/>
        <v>0</v>
      </c>
      <c r="L143" s="26">
        <v>13.6</v>
      </c>
      <c r="M143" s="26"/>
      <c r="N143" s="26">
        <v>13.6</v>
      </c>
      <c r="O143" s="26"/>
      <c r="P143" s="26"/>
      <c r="Q143" s="26">
        <v>13.6</v>
      </c>
      <c r="R143" s="26"/>
      <c r="S143" s="26">
        <v>13.6</v>
      </c>
      <c r="T143" s="26"/>
      <c r="U143" s="26"/>
      <c r="V143" s="26">
        <v>13.6</v>
      </c>
      <c r="W143" s="26"/>
      <c r="X143" s="26">
        <v>13.6</v>
      </c>
      <c r="Y143" s="26"/>
      <c r="Z143" s="26"/>
      <c r="AA143" s="26" t="s">
        <v>24</v>
      </c>
      <c r="AB143" s="28"/>
      <c r="AC143" s="21">
        <v>325</v>
      </c>
      <c r="AD143" s="60" t="s">
        <v>112</v>
      </c>
      <c r="AE143" s="4"/>
      <c r="AF143" s="96"/>
      <c r="AG143" s="77"/>
      <c r="AH143" s="77"/>
      <c r="AI143" s="77"/>
      <c r="AJ143" s="78"/>
    </row>
    <row r="144" spans="1:36" s="1" customFormat="1" ht="24.75" customHeight="1">
      <c r="A144" s="21"/>
      <c r="B144" s="21" t="s">
        <v>115</v>
      </c>
      <c r="C144" s="21" t="s">
        <v>27</v>
      </c>
      <c r="D144" s="21" t="s">
        <v>96</v>
      </c>
      <c r="E144" s="21">
        <v>340</v>
      </c>
      <c r="F144" s="30"/>
      <c r="G144" s="26">
        <f>SUM(G145:G145)</f>
        <v>306</v>
      </c>
      <c r="H144" s="26">
        <f t="shared" si="64"/>
        <v>0</v>
      </c>
      <c r="I144" s="26">
        <f t="shared" si="65"/>
        <v>306</v>
      </c>
      <c r="J144" s="26">
        <f t="shared" si="66"/>
        <v>0</v>
      </c>
      <c r="K144" s="26">
        <f t="shared" si="67"/>
        <v>0</v>
      </c>
      <c r="L144" s="26">
        <f>SUM(L145:L145)</f>
        <v>102</v>
      </c>
      <c r="M144" s="26"/>
      <c r="N144" s="26">
        <v>102</v>
      </c>
      <c r="O144" s="26"/>
      <c r="P144" s="26"/>
      <c r="Q144" s="26">
        <f>SUM(Q145:Q145)</f>
        <v>102</v>
      </c>
      <c r="R144" s="26"/>
      <c r="S144" s="26">
        <v>102</v>
      </c>
      <c r="T144" s="26"/>
      <c r="U144" s="26"/>
      <c r="V144" s="26">
        <f>SUM(V145:V145)</f>
        <v>102</v>
      </c>
      <c r="W144" s="26"/>
      <c r="X144" s="26">
        <v>102</v>
      </c>
      <c r="Y144" s="26"/>
      <c r="Z144" s="26"/>
      <c r="AA144" s="26" t="s">
        <v>24</v>
      </c>
      <c r="AB144" s="28">
        <f>SUM(AB145:AB145)</f>
        <v>0</v>
      </c>
      <c r="AC144" s="28">
        <f>SUM(AC145:AC145)</f>
        <v>340</v>
      </c>
      <c r="AD144" s="60" t="s">
        <v>112</v>
      </c>
      <c r="AE144" s="4"/>
      <c r="AF144" s="56"/>
      <c r="AG144" s="72"/>
      <c r="AH144" s="72"/>
      <c r="AI144" s="72"/>
      <c r="AJ144" s="72"/>
    </row>
    <row r="145" spans="1:36" s="1" customFormat="1" ht="28.5" customHeight="1">
      <c r="A145" s="21">
        <v>1</v>
      </c>
      <c r="B145" s="21" t="s">
        <v>415</v>
      </c>
      <c r="C145" s="21" t="s">
        <v>27</v>
      </c>
      <c r="D145" s="21" t="s">
        <v>96</v>
      </c>
      <c r="E145" s="21">
        <v>340</v>
      </c>
      <c r="F145" s="30" t="s">
        <v>416</v>
      </c>
      <c r="G145" s="26">
        <f aca="true" t="shared" si="83" ref="G145:G158">L145+Q145+V145</f>
        <v>306</v>
      </c>
      <c r="H145" s="26">
        <f t="shared" si="64"/>
        <v>0</v>
      </c>
      <c r="I145" s="26">
        <f t="shared" si="65"/>
        <v>306</v>
      </c>
      <c r="J145" s="26">
        <f t="shared" si="66"/>
        <v>0</v>
      </c>
      <c r="K145" s="26">
        <f t="shared" si="67"/>
        <v>0</v>
      </c>
      <c r="L145" s="26">
        <v>102</v>
      </c>
      <c r="M145" s="26"/>
      <c r="N145" s="26">
        <v>102</v>
      </c>
      <c r="O145" s="26"/>
      <c r="P145" s="26"/>
      <c r="Q145" s="26">
        <v>102</v>
      </c>
      <c r="R145" s="26"/>
      <c r="S145" s="26">
        <v>102</v>
      </c>
      <c r="T145" s="26"/>
      <c r="U145" s="26"/>
      <c r="V145" s="26">
        <v>102</v>
      </c>
      <c r="W145" s="26"/>
      <c r="X145" s="26">
        <v>102</v>
      </c>
      <c r="Y145" s="26"/>
      <c r="Z145" s="26"/>
      <c r="AA145" s="26" t="s">
        <v>24</v>
      </c>
      <c r="AB145" s="28"/>
      <c r="AC145" s="21">
        <v>340</v>
      </c>
      <c r="AD145" s="60" t="s">
        <v>112</v>
      </c>
      <c r="AE145" s="4"/>
      <c r="AF145" s="56"/>
      <c r="AG145" s="72"/>
      <c r="AH145" s="72"/>
      <c r="AI145" s="72"/>
      <c r="AJ145" s="72"/>
    </row>
    <row r="146" spans="1:36" s="1" customFormat="1" ht="24.75" customHeight="1">
      <c r="A146" s="21"/>
      <c r="B146" s="21" t="s">
        <v>117</v>
      </c>
      <c r="C146" s="21" t="s">
        <v>27</v>
      </c>
      <c r="D146" s="21" t="s">
        <v>96</v>
      </c>
      <c r="E146" s="21">
        <v>80</v>
      </c>
      <c r="F146" s="30"/>
      <c r="G146" s="26">
        <f>SUM(G147)</f>
        <v>96</v>
      </c>
      <c r="H146" s="26">
        <f t="shared" si="64"/>
        <v>0</v>
      </c>
      <c r="I146" s="26">
        <f t="shared" si="65"/>
        <v>96</v>
      </c>
      <c r="J146" s="26">
        <f t="shared" si="66"/>
        <v>0</v>
      </c>
      <c r="K146" s="26">
        <f t="shared" si="67"/>
        <v>0</v>
      </c>
      <c r="L146" s="26">
        <f>SUM(L147)</f>
        <v>32</v>
      </c>
      <c r="M146" s="26"/>
      <c r="N146" s="26">
        <v>32</v>
      </c>
      <c r="O146" s="26"/>
      <c r="P146" s="26"/>
      <c r="Q146" s="26">
        <f>SUM(Q147)</f>
        <v>32</v>
      </c>
      <c r="R146" s="26"/>
      <c r="S146" s="26">
        <v>32</v>
      </c>
      <c r="T146" s="26"/>
      <c r="U146" s="26"/>
      <c r="V146" s="26">
        <f>SUM(V147)</f>
        <v>32</v>
      </c>
      <c r="W146" s="26"/>
      <c r="X146" s="26">
        <v>32</v>
      </c>
      <c r="Y146" s="26"/>
      <c r="Z146" s="26"/>
      <c r="AA146" s="26" t="s">
        <v>24</v>
      </c>
      <c r="AB146" s="28">
        <f>SUM(AB147)</f>
        <v>0</v>
      </c>
      <c r="AC146" s="28">
        <f>SUM(AC147)</f>
        <v>80</v>
      </c>
      <c r="AD146" s="60" t="s">
        <v>112</v>
      </c>
      <c r="AE146" s="4"/>
      <c r="AF146" s="56"/>
      <c r="AG146" s="72"/>
      <c r="AH146" s="72"/>
      <c r="AI146" s="72"/>
      <c r="AJ146" s="72"/>
    </row>
    <row r="147" spans="1:36" s="1" customFormat="1" ht="24.75" customHeight="1">
      <c r="A147" s="21">
        <v>1</v>
      </c>
      <c r="B147" s="21" t="s">
        <v>417</v>
      </c>
      <c r="C147" s="21" t="s">
        <v>27</v>
      </c>
      <c r="D147" s="21" t="s">
        <v>96</v>
      </c>
      <c r="E147" s="21">
        <v>80</v>
      </c>
      <c r="F147" s="30" t="s">
        <v>418</v>
      </c>
      <c r="G147" s="26">
        <f t="shared" si="83"/>
        <v>96</v>
      </c>
      <c r="H147" s="26">
        <f t="shared" si="64"/>
        <v>0</v>
      </c>
      <c r="I147" s="26">
        <f t="shared" si="65"/>
        <v>96</v>
      </c>
      <c r="J147" s="26">
        <f t="shared" si="66"/>
        <v>0</v>
      </c>
      <c r="K147" s="26">
        <f t="shared" si="67"/>
        <v>0</v>
      </c>
      <c r="L147" s="26">
        <v>32</v>
      </c>
      <c r="M147" s="26"/>
      <c r="N147" s="26">
        <v>32</v>
      </c>
      <c r="O147" s="26"/>
      <c r="P147" s="26"/>
      <c r="Q147" s="26">
        <v>32</v>
      </c>
      <c r="R147" s="26"/>
      <c r="S147" s="26">
        <v>32</v>
      </c>
      <c r="T147" s="26"/>
      <c r="U147" s="26"/>
      <c r="V147" s="26">
        <v>32</v>
      </c>
      <c r="W147" s="26"/>
      <c r="X147" s="26">
        <v>32</v>
      </c>
      <c r="Y147" s="26"/>
      <c r="Z147" s="26"/>
      <c r="AA147" s="26" t="s">
        <v>24</v>
      </c>
      <c r="AB147" s="28"/>
      <c r="AC147" s="21">
        <v>80</v>
      </c>
      <c r="AD147" s="60" t="s">
        <v>112</v>
      </c>
      <c r="AE147" s="4"/>
      <c r="AF147" s="56"/>
      <c r="AG147" s="72"/>
      <c r="AH147" s="72"/>
      <c r="AI147" s="72"/>
      <c r="AJ147" s="72"/>
    </row>
    <row r="148" spans="1:36" s="1" customFormat="1" ht="21" customHeight="1">
      <c r="A148" s="21"/>
      <c r="B148" s="21" t="s">
        <v>119</v>
      </c>
      <c r="C148" s="21" t="s">
        <v>23</v>
      </c>
      <c r="D148" s="21" t="s">
        <v>23</v>
      </c>
      <c r="E148" s="21"/>
      <c r="F148" s="30"/>
      <c r="G148" s="26">
        <f>SUM(L148,Q148,V148)</f>
        <v>276.32000000000005</v>
      </c>
      <c r="H148" s="26">
        <f t="shared" si="64"/>
        <v>0</v>
      </c>
      <c r="I148" s="26">
        <f t="shared" si="65"/>
        <v>96</v>
      </c>
      <c r="J148" s="26">
        <f t="shared" si="66"/>
        <v>0</v>
      </c>
      <c r="K148" s="26">
        <f t="shared" si="67"/>
        <v>180.32000000000002</v>
      </c>
      <c r="L148" s="26">
        <f aca="true" t="shared" si="84" ref="L148:T148">L149+L158+L159+L160+L162</f>
        <v>203.32000000000002</v>
      </c>
      <c r="M148" s="26">
        <f t="shared" si="84"/>
        <v>0</v>
      </c>
      <c r="N148" s="26">
        <f t="shared" si="84"/>
        <v>23</v>
      </c>
      <c r="O148" s="26">
        <f t="shared" si="84"/>
        <v>0</v>
      </c>
      <c r="P148" s="26">
        <f t="shared" si="84"/>
        <v>180.32000000000002</v>
      </c>
      <c r="Q148" s="26">
        <f t="shared" si="84"/>
        <v>32</v>
      </c>
      <c r="R148" s="26">
        <f t="shared" si="84"/>
        <v>0</v>
      </c>
      <c r="S148" s="26">
        <f t="shared" si="84"/>
        <v>32</v>
      </c>
      <c r="T148" s="26">
        <f t="shared" si="84"/>
        <v>0</v>
      </c>
      <c r="U148" s="26"/>
      <c r="V148" s="26">
        <f>V149+V158+V159+V160+V162</f>
        <v>41</v>
      </c>
      <c r="W148" s="26">
        <f>W149+W158+W159+W160+W162</f>
        <v>0</v>
      </c>
      <c r="X148" s="26">
        <f>X149+X158+X159+X160+X162</f>
        <v>41</v>
      </c>
      <c r="Y148" s="26">
        <f>Y149+Y158+Y159+Y160+Y162</f>
        <v>0</v>
      </c>
      <c r="Z148" s="26">
        <f>Z149+Z158+Z159+Z160+Z162</f>
        <v>0</v>
      </c>
      <c r="AA148" s="21" t="s">
        <v>23</v>
      </c>
      <c r="AB148" s="28"/>
      <c r="AC148" s="28"/>
      <c r="AD148" s="26"/>
      <c r="AE148" s="4"/>
      <c r="AF148" s="56"/>
      <c r="AG148" s="72"/>
      <c r="AH148" s="72"/>
      <c r="AI148" s="72"/>
      <c r="AJ148" s="72"/>
    </row>
    <row r="149" spans="1:36" s="1" customFormat="1" ht="21" customHeight="1">
      <c r="A149" s="21"/>
      <c r="B149" s="21" t="s">
        <v>121</v>
      </c>
      <c r="C149" s="21" t="s">
        <v>27</v>
      </c>
      <c r="D149" s="21" t="s">
        <v>55</v>
      </c>
      <c r="E149" s="21"/>
      <c r="F149" s="30" t="s">
        <v>419</v>
      </c>
      <c r="G149" s="26">
        <f>SUM(G150:G157)</f>
        <v>180.32000000000002</v>
      </c>
      <c r="H149" s="26">
        <f t="shared" si="64"/>
        <v>0</v>
      </c>
      <c r="I149" s="26">
        <f t="shared" si="65"/>
        <v>0</v>
      </c>
      <c r="J149" s="26">
        <f t="shared" si="66"/>
        <v>0</v>
      </c>
      <c r="K149" s="26">
        <f t="shared" si="67"/>
        <v>180.32000000000002</v>
      </c>
      <c r="L149" s="26">
        <f>SUM(L150:L157)</f>
        <v>180.32000000000002</v>
      </c>
      <c r="M149" s="26"/>
      <c r="N149" s="26"/>
      <c r="O149" s="26"/>
      <c r="P149" s="26">
        <f>SUM(P150:P157)</f>
        <v>180.32000000000002</v>
      </c>
      <c r="Q149" s="26">
        <f>SUM(Q150:Q157)</f>
        <v>0</v>
      </c>
      <c r="R149" s="26"/>
      <c r="S149" s="26"/>
      <c r="T149" s="26"/>
      <c r="U149" s="26"/>
      <c r="V149" s="26">
        <f>SUM(V150:V157)</f>
        <v>0</v>
      </c>
      <c r="W149" s="26"/>
      <c r="X149" s="26"/>
      <c r="Y149" s="26"/>
      <c r="Z149" s="26"/>
      <c r="AA149" s="26" t="s">
        <v>31</v>
      </c>
      <c r="AB149" s="28">
        <f>SUM(AB150:AB157)</f>
        <v>866</v>
      </c>
      <c r="AC149" s="28">
        <f>SUM(AC150:AC157)</f>
        <v>3137</v>
      </c>
      <c r="AD149" s="60" t="s">
        <v>123</v>
      </c>
      <c r="AE149" s="4"/>
      <c r="AF149" s="56"/>
      <c r="AG149" s="72"/>
      <c r="AH149" s="72"/>
      <c r="AI149" s="72"/>
      <c r="AJ149" s="72"/>
    </row>
    <row r="150" spans="1:36" s="2" customFormat="1" ht="24.75" customHeight="1">
      <c r="A150" s="21">
        <v>1</v>
      </c>
      <c r="B150" s="89" t="s">
        <v>420</v>
      </c>
      <c r="C150" s="21" t="s">
        <v>27</v>
      </c>
      <c r="D150" s="21" t="s">
        <v>55</v>
      </c>
      <c r="E150" s="21">
        <v>1</v>
      </c>
      <c r="F150" s="30" t="s">
        <v>421</v>
      </c>
      <c r="G150" s="26">
        <f t="shared" si="83"/>
        <v>26.84</v>
      </c>
      <c r="H150" s="26">
        <f t="shared" si="64"/>
        <v>0</v>
      </c>
      <c r="I150" s="26">
        <f t="shared" si="65"/>
        <v>0</v>
      </c>
      <c r="J150" s="26">
        <f t="shared" si="66"/>
        <v>0</v>
      </c>
      <c r="K150" s="26">
        <f t="shared" si="67"/>
        <v>26.84</v>
      </c>
      <c r="L150" s="26">
        <v>26.84</v>
      </c>
      <c r="M150" s="26"/>
      <c r="N150" s="26"/>
      <c r="O150" s="26"/>
      <c r="P150" s="26">
        <v>26.84</v>
      </c>
      <c r="Q150" s="26"/>
      <c r="R150" s="26"/>
      <c r="S150" s="26"/>
      <c r="T150" s="26"/>
      <c r="U150" s="26"/>
      <c r="V150" s="26"/>
      <c r="W150" s="26"/>
      <c r="X150" s="26"/>
      <c r="Y150" s="26"/>
      <c r="Z150" s="26"/>
      <c r="AA150" s="26" t="s">
        <v>31</v>
      </c>
      <c r="AB150" s="28">
        <v>113</v>
      </c>
      <c r="AC150" s="28">
        <v>429</v>
      </c>
      <c r="AD150" s="60" t="s">
        <v>123</v>
      </c>
      <c r="AE150" s="10"/>
      <c r="AF150" s="59"/>
      <c r="AG150" s="78"/>
      <c r="AH150" s="77"/>
      <c r="AI150" s="77"/>
      <c r="AJ150" s="77"/>
    </row>
    <row r="151" spans="1:36" s="2" customFormat="1" ht="24.75" customHeight="1">
      <c r="A151" s="21">
        <v>2</v>
      </c>
      <c r="B151" s="90" t="s">
        <v>422</v>
      </c>
      <c r="C151" s="21" t="s">
        <v>27</v>
      </c>
      <c r="D151" s="21" t="s">
        <v>55</v>
      </c>
      <c r="E151" s="21">
        <v>1</v>
      </c>
      <c r="F151" s="30" t="s">
        <v>423</v>
      </c>
      <c r="G151" s="26">
        <f t="shared" si="83"/>
        <v>25.52</v>
      </c>
      <c r="H151" s="26">
        <f aca="true" t="shared" si="85" ref="H151:H214">M151+R151+W151</f>
        <v>0</v>
      </c>
      <c r="I151" s="26">
        <f aca="true" t="shared" si="86" ref="I151:I214">N151+S151+X151</f>
        <v>0</v>
      </c>
      <c r="J151" s="26">
        <f aca="true" t="shared" si="87" ref="J151:J214">O151+T151+Y151</f>
        <v>0</v>
      </c>
      <c r="K151" s="26">
        <f aca="true" t="shared" si="88" ref="K151:K214">P151+U151+Z151</f>
        <v>25.52</v>
      </c>
      <c r="L151" s="26">
        <v>25.52</v>
      </c>
      <c r="M151" s="26"/>
      <c r="N151" s="26"/>
      <c r="O151" s="26"/>
      <c r="P151" s="26">
        <v>25.52</v>
      </c>
      <c r="Q151" s="26"/>
      <c r="R151" s="26"/>
      <c r="S151" s="26"/>
      <c r="T151" s="26"/>
      <c r="U151" s="26"/>
      <c r="V151" s="26"/>
      <c r="W151" s="26"/>
      <c r="X151" s="26"/>
      <c r="Y151" s="26"/>
      <c r="Z151" s="26"/>
      <c r="AA151" s="26" t="s">
        <v>31</v>
      </c>
      <c r="AB151" s="28">
        <v>79</v>
      </c>
      <c r="AC151" s="28">
        <v>282</v>
      </c>
      <c r="AD151" s="60" t="s">
        <v>123</v>
      </c>
      <c r="AE151" s="10"/>
      <c r="AF151" s="59"/>
      <c r="AG151" s="77"/>
      <c r="AH151" s="77"/>
      <c r="AI151" s="77"/>
      <c r="AJ151" s="77"/>
    </row>
    <row r="152" spans="1:36" s="2" customFormat="1" ht="24.75" customHeight="1">
      <c r="A152" s="21">
        <v>3</v>
      </c>
      <c r="B152" s="90" t="s">
        <v>424</v>
      </c>
      <c r="C152" s="21" t="s">
        <v>27</v>
      </c>
      <c r="D152" s="21" t="s">
        <v>55</v>
      </c>
      <c r="E152" s="21">
        <v>1</v>
      </c>
      <c r="F152" s="91" t="s">
        <v>425</v>
      </c>
      <c r="G152" s="26">
        <f t="shared" si="83"/>
        <v>16.84</v>
      </c>
      <c r="H152" s="26">
        <f t="shared" si="85"/>
        <v>0</v>
      </c>
      <c r="I152" s="26">
        <f t="shared" si="86"/>
        <v>0</v>
      </c>
      <c r="J152" s="26">
        <f t="shared" si="87"/>
        <v>0</v>
      </c>
      <c r="K152" s="26">
        <f t="shared" si="88"/>
        <v>16.84</v>
      </c>
      <c r="L152" s="26">
        <v>16.84</v>
      </c>
      <c r="M152" s="26"/>
      <c r="N152" s="26"/>
      <c r="O152" s="26"/>
      <c r="P152" s="26">
        <v>16.84</v>
      </c>
      <c r="Q152" s="26"/>
      <c r="R152" s="26"/>
      <c r="S152" s="26"/>
      <c r="T152" s="26"/>
      <c r="U152" s="26"/>
      <c r="V152" s="26"/>
      <c r="W152" s="26"/>
      <c r="X152" s="26"/>
      <c r="Y152" s="26"/>
      <c r="Z152" s="26"/>
      <c r="AA152" s="26" t="s">
        <v>31</v>
      </c>
      <c r="AB152" s="97">
        <v>170</v>
      </c>
      <c r="AC152" s="97">
        <v>627</v>
      </c>
      <c r="AD152" s="60" t="s">
        <v>123</v>
      </c>
      <c r="AE152" s="10"/>
      <c r="AF152" s="63"/>
      <c r="AG152" s="77"/>
      <c r="AH152" s="77"/>
      <c r="AI152" s="77"/>
      <c r="AJ152" s="77"/>
    </row>
    <row r="153" spans="1:36" s="2" customFormat="1" ht="24.75" customHeight="1">
      <c r="A153" s="21">
        <v>4</v>
      </c>
      <c r="B153" s="90" t="s">
        <v>426</v>
      </c>
      <c r="C153" s="21" t="s">
        <v>27</v>
      </c>
      <c r="D153" s="21" t="s">
        <v>55</v>
      </c>
      <c r="E153" s="21">
        <v>1</v>
      </c>
      <c r="F153" s="91" t="s">
        <v>427</v>
      </c>
      <c r="G153" s="26">
        <f t="shared" si="83"/>
        <v>11.12</v>
      </c>
      <c r="H153" s="26">
        <f t="shared" si="85"/>
        <v>0</v>
      </c>
      <c r="I153" s="26">
        <f t="shared" si="86"/>
        <v>0</v>
      </c>
      <c r="J153" s="26">
        <f t="shared" si="87"/>
        <v>0</v>
      </c>
      <c r="K153" s="26">
        <f t="shared" si="88"/>
        <v>11.12</v>
      </c>
      <c r="L153" s="26">
        <v>11.12</v>
      </c>
      <c r="M153" s="26"/>
      <c r="N153" s="26"/>
      <c r="O153" s="26"/>
      <c r="P153" s="26">
        <v>11.12</v>
      </c>
      <c r="Q153" s="26"/>
      <c r="R153" s="26"/>
      <c r="S153" s="26"/>
      <c r="T153" s="26"/>
      <c r="U153" s="26"/>
      <c r="V153" s="26"/>
      <c r="W153" s="26"/>
      <c r="X153" s="26"/>
      <c r="Y153" s="26"/>
      <c r="Z153" s="26"/>
      <c r="AA153" s="26" t="s">
        <v>31</v>
      </c>
      <c r="AB153" s="97">
        <v>95</v>
      </c>
      <c r="AC153" s="97">
        <v>298</v>
      </c>
      <c r="AD153" s="60" t="s">
        <v>123</v>
      </c>
      <c r="AE153" s="10"/>
      <c r="AF153" s="63"/>
      <c r="AG153" s="77"/>
      <c r="AH153" s="77"/>
      <c r="AI153" s="77"/>
      <c r="AJ153" s="77"/>
    </row>
    <row r="154" spans="1:36" s="2" customFormat="1" ht="24.75" customHeight="1">
      <c r="A154" s="21">
        <v>5</v>
      </c>
      <c r="B154" s="90" t="s">
        <v>428</v>
      </c>
      <c r="C154" s="21" t="s">
        <v>27</v>
      </c>
      <c r="D154" s="21" t="s">
        <v>55</v>
      </c>
      <c r="E154" s="21">
        <v>1</v>
      </c>
      <c r="F154" s="91" t="s">
        <v>425</v>
      </c>
      <c r="G154" s="26">
        <f t="shared" si="83"/>
        <v>16.84</v>
      </c>
      <c r="H154" s="26">
        <f t="shared" si="85"/>
        <v>0</v>
      </c>
      <c r="I154" s="26">
        <f t="shared" si="86"/>
        <v>0</v>
      </c>
      <c r="J154" s="26">
        <f t="shared" si="87"/>
        <v>0</v>
      </c>
      <c r="K154" s="26">
        <f t="shared" si="88"/>
        <v>16.84</v>
      </c>
      <c r="L154" s="26">
        <v>16.84</v>
      </c>
      <c r="M154" s="26"/>
      <c r="N154" s="26"/>
      <c r="O154" s="26"/>
      <c r="P154" s="26">
        <v>16.84</v>
      </c>
      <c r="Q154" s="26"/>
      <c r="R154" s="26"/>
      <c r="S154" s="26"/>
      <c r="T154" s="26"/>
      <c r="U154" s="26"/>
      <c r="V154" s="26"/>
      <c r="W154" s="26"/>
      <c r="X154" s="26"/>
      <c r="Y154" s="26"/>
      <c r="Z154" s="26"/>
      <c r="AA154" s="26" t="s">
        <v>31</v>
      </c>
      <c r="AB154" s="97">
        <v>105</v>
      </c>
      <c r="AC154" s="97">
        <v>374</v>
      </c>
      <c r="AD154" s="60" t="s">
        <v>123</v>
      </c>
      <c r="AE154" s="10"/>
      <c r="AF154" s="63"/>
      <c r="AG154" s="77"/>
      <c r="AH154" s="77"/>
      <c r="AI154" s="77"/>
      <c r="AJ154" s="77"/>
    </row>
    <row r="155" spans="1:36" s="2" customFormat="1" ht="24.75" customHeight="1">
      <c r="A155" s="21">
        <v>6</v>
      </c>
      <c r="B155" s="36" t="s">
        <v>429</v>
      </c>
      <c r="C155" s="21" t="s">
        <v>27</v>
      </c>
      <c r="D155" s="21" t="s">
        <v>55</v>
      </c>
      <c r="E155" s="21">
        <v>1</v>
      </c>
      <c r="F155" s="91" t="s">
        <v>430</v>
      </c>
      <c r="G155" s="26">
        <f t="shared" si="83"/>
        <v>32.56</v>
      </c>
      <c r="H155" s="26">
        <f t="shared" si="85"/>
        <v>0</v>
      </c>
      <c r="I155" s="26">
        <f t="shared" si="86"/>
        <v>0</v>
      </c>
      <c r="J155" s="26">
        <f t="shared" si="87"/>
        <v>0</v>
      </c>
      <c r="K155" s="26">
        <f t="shared" si="88"/>
        <v>32.56</v>
      </c>
      <c r="L155" s="35">
        <v>32.56</v>
      </c>
      <c r="M155" s="35"/>
      <c r="N155" s="35"/>
      <c r="O155" s="35"/>
      <c r="P155" s="35">
        <v>32.56</v>
      </c>
      <c r="Q155" s="35"/>
      <c r="R155" s="35"/>
      <c r="S155" s="35"/>
      <c r="T155" s="35"/>
      <c r="U155" s="35"/>
      <c r="V155" s="26"/>
      <c r="W155" s="26"/>
      <c r="X155" s="26"/>
      <c r="Y155" s="26"/>
      <c r="Z155" s="26"/>
      <c r="AA155" s="26" t="s">
        <v>31</v>
      </c>
      <c r="AB155" s="97">
        <v>138</v>
      </c>
      <c r="AC155" s="97">
        <v>515</v>
      </c>
      <c r="AD155" s="60" t="s">
        <v>123</v>
      </c>
      <c r="AE155" s="10"/>
      <c r="AF155" s="63"/>
      <c r="AG155" s="77"/>
      <c r="AH155" s="77"/>
      <c r="AI155" s="77"/>
      <c r="AJ155" s="77"/>
    </row>
    <row r="156" spans="1:36" s="2" customFormat="1" ht="24.75" customHeight="1">
      <c r="A156" s="21">
        <v>7</v>
      </c>
      <c r="B156" s="36" t="s">
        <v>431</v>
      </c>
      <c r="C156" s="21" t="s">
        <v>27</v>
      </c>
      <c r="D156" s="21" t="s">
        <v>55</v>
      </c>
      <c r="E156" s="21">
        <v>1</v>
      </c>
      <c r="F156" s="91" t="s">
        <v>425</v>
      </c>
      <c r="G156" s="26">
        <f t="shared" si="83"/>
        <v>26.84</v>
      </c>
      <c r="H156" s="26">
        <f t="shared" si="85"/>
        <v>0</v>
      </c>
      <c r="I156" s="26">
        <f t="shared" si="86"/>
        <v>0</v>
      </c>
      <c r="J156" s="26">
        <f t="shared" si="87"/>
        <v>0</v>
      </c>
      <c r="K156" s="26">
        <f t="shared" si="88"/>
        <v>26.84</v>
      </c>
      <c r="L156" s="35">
        <v>26.84</v>
      </c>
      <c r="M156" s="35"/>
      <c r="N156" s="35"/>
      <c r="O156" s="35"/>
      <c r="P156" s="35">
        <v>26.84</v>
      </c>
      <c r="Q156" s="35"/>
      <c r="R156" s="35"/>
      <c r="S156" s="35"/>
      <c r="T156" s="35"/>
      <c r="U156" s="35"/>
      <c r="V156" s="26"/>
      <c r="W156" s="26"/>
      <c r="X156" s="26"/>
      <c r="Y156" s="26"/>
      <c r="Z156" s="26"/>
      <c r="AA156" s="26" t="s">
        <v>31</v>
      </c>
      <c r="AB156" s="97">
        <v>123</v>
      </c>
      <c r="AC156" s="97">
        <v>458</v>
      </c>
      <c r="AD156" s="60" t="s">
        <v>123</v>
      </c>
      <c r="AE156" s="10"/>
      <c r="AF156" s="63"/>
      <c r="AG156" s="77"/>
      <c r="AH156" s="77"/>
      <c r="AI156" s="77"/>
      <c r="AJ156" s="77"/>
    </row>
    <row r="157" spans="1:36" s="2" customFormat="1" ht="24.75" customHeight="1">
      <c r="A157" s="21">
        <v>8</v>
      </c>
      <c r="B157" s="90" t="s">
        <v>432</v>
      </c>
      <c r="C157" s="21" t="s">
        <v>27</v>
      </c>
      <c r="D157" s="21" t="s">
        <v>55</v>
      </c>
      <c r="E157" s="21">
        <v>1</v>
      </c>
      <c r="F157" s="91" t="s">
        <v>433</v>
      </c>
      <c r="G157" s="26">
        <f t="shared" si="83"/>
        <v>23.76</v>
      </c>
      <c r="H157" s="26">
        <f t="shared" si="85"/>
        <v>0</v>
      </c>
      <c r="I157" s="26">
        <f t="shared" si="86"/>
        <v>0</v>
      </c>
      <c r="J157" s="26">
        <f t="shared" si="87"/>
        <v>0</v>
      </c>
      <c r="K157" s="26">
        <f t="shared" si="88"/>
        <v>23.76</v>
      </c>
      <c r="L157" s="26">
        <v>23.76</v>
      </c>
      <c r="M157" s="26"/>
      <c r="N157" s="26"/>
      <c r="O157" s="26"/>
      <c r="P157" s="26">
        <v>23.76</v>
      </c>
      <c r="Q157" s="26"/>
      <c r="R157" s="26"/>
      <c r="S157" s="26"/>
      <c r="T157" s="26"/>
      <c r="U157" s="26"/>
      <c r="V157" s="26"/>
      <c r="W157" s="26"/>
      <c r="X157" s="26"/>
      <c r="Y157" s="26"/>
      <c r="Z157" s="26"/>
      <c r="AA157" s="26" t="s">
        <v>31</v>
      </c>
      <c r="AB157" s="28">
        <v>43</v>
      </c>
      <c r="AC157" s="28">
        <v>154</v>
      </c>
      <c r="AD157" s="60" t="s">
        <v>123</v>
      </c>
      <c r="AE157" s="10"/>
      <c r="AF157" s="63"/>
      <c r="AG157" s="77"/>
      <c r="AH157" s="77"/>
      <c r="AI157" s="77"/>
      <c r="AJ157" s="77"/>
    </row>
    <row r="158" spans="1:36" s="1" customFormat="1" ht="24.75" customHeight="1">
      <c r="A158" s="21"/>
      <c r="B158" s="21" t="s">
        <v>124</v>
      </c>
      <c r="C158" s="21" t="s">
        <v>27</v>
      </c>
      <c r="D158" s="21" t="s">
        <v>125</v>
      </c>
      <c r="E158" s="21"/>
      <c r="F158" s="30" t="s">
        <v>434</v>
      </c>
      <c r="G158" s="26">
        <f t="shared" si="83"/>
        <v>0</v>
      </c>
      <c r="H158" s="26">
        <f t="shared" si="85"/>
        <v>0</v>
      </c>
      <c r="I158" s="26">
        <f t="shared" si="86"/>
        <v>0</v>
      </c>
      <c r="J158" s="26">
        <f t="shared" si="87"/>
        <v>0</v>
      </c>
      <c r="K158" s="26">
        <f t="shared" si="88"/>
        <v>0</v>
      </c>
      <c r="L158" s="26"/>
      <c r="M158" s="26"/>
      <c r="N158" s="26"/>
      <c r="O158" s="26"/>
      <c r="P158" s="26"/>
      <c r="Q158" s="26"/>
      <c r="R158" s="26"/>
      <c r="S158" s="26"/>
      <c r="T158" s="26"/>
      <c r="U158" s="26"/>
      <c r="V158" s="26"/>
      <c r="W158" s="26"/>
      <c r="X158" s="26"/>
      <c r="Y158" s="26"/>
      <c r="Z158" s="26"/>
      <c r="AA158" s="26" t="s">
        <v>31</v>
      </c>
      <c r="AB158" s="28"/>
      <c r="AC158" s="28"/>
      <c r="AD158" s="60" t="s">
        <v>123</v>
      </c>
      <c r="AE158" s="4"/>
      <c r="AF158" s="56"/>
      <c r="AG158" s="72"/>
      <c r="AH158" s="72"/>
      <c r="AI158" s="72"/>
      <c r="AJ158" s="72"/>
    </row>
    <row r="159" spans="1:36" s="1" customFormat="1" ht="24.75" customHeight="1">
      <c r="A159" s="21"/>
      <c r="B159" s="21" t="s">
        <v>126</v>
      </c>
      <c r="C159" s="21" t="s">
        <v>27</v>
      </c>
      <c r="D159" s="21" t="s">
        <v>55</v>
      </c>
      <c r="E159" s="21"/>
      <c r="F159" s="30" t="s">
        <v>127</v>
      </c>
      <c r="G159" s="26">
        <v>0</v>
      </c>
      <c r="H159" s="26">
        <f t="shared" si="85"/>
        <v>0</v>
      </c>
      <c r="I159" s="26">
        <f t="shared" si="86"/>
        <v>0</v>
      </c>
      <c r="J159" s="26">
        <f t="shared" si="87"/>
        <v>0</v>
      </c>
      <c r="K159" s="26">
        <f t="shared" si="88"/>
        <v>0</v>
      </c>
      <c r="L159" s="26">
        <v>0</v>
      </c>
      <c r="M159" s="26"/>
      <c r="N159" s="26"/>
      <c r="O159" s="26"/>
      <c r="P159" s="26"/>
      <c r="Q159" s="26">
        <v>0</v>
      </c>
      <c r="R159" s="26"/>
      <c r="S159" s="26"/>
      <c r="T159" s="26"/>
      <c r="U159" s="26"/>
      <c r="V159" s="26">
        <v>0</v>
      </c>
      <c r="W159" s="26"/>
      <c r="X159" s="26"/>
      <c r="Y159" s="26"/>
      <c r="Z159" s="26"/>
      <c r="AA159" s="26" t="s">
        <v>31</v>
      </c>
      <c r="AB159" s="28">
        <v>0</v>
      </c>
      <c r="AC159" s="28">
        <v>0</v>
      </c>
      <c r="AD159" s="60" t="s">
        <v>123</v>
      </c>
      <c r="AE159" s="4"/>
      <c r="AF159" s="56"/>
      <c r="AG159" s="72"/>
      <c r="AH159" s="72"/>
      <c r="AI159" s="72"/>
      <c r="AJ159" s="72"/>
    </row>
    <row r="160" spans="1:36" s="1" customFormat="1" ht="24.75" customHeight="1">
      <c r="A160" s="21"/>
      <c r="B160" s="21" t="s">
        <v>128</v>
      </c>
      <c r="C160" s="21" t="s">
        <v>27</v>
      </c>
      <c r="D160" s="21" t="s">
        <v>86</v>
      </c>
      <c r="E160" s="21">
        <v>600</v>
      </c>
      <c r="F160" s="30" t="s">
        <v>127</v>
      </c>
      <c r="G160" s="26">
        <f aca="true" t="shared" si="89" ref="G160:G165">SUM(G161)</f>
        <v>60</v>
      </c>
      <c r="H160" s="26">
        <f t="shared" si="85"/>
        <v>0</v>
      </c>
      <c r="I160" s="26">
        <f t="shared" si="86"/>
        <v>60</v>
      </c>
      <c r="J160" s="26">
        <f t="shared" si="87"/>
        <v>0</v>
      </c>
      <c r="K160" s="26">
        <f t="shared" si="88"/>
        <v>0</v>
      </c>
      <c r="L160" s="26">
        <f aca="true" t="shared" si="90" ref="L160:L165">SUM(L161)</f>
        <v>15</v>
      </c>
      <c r="M160" s="26"/>
      <c r="N160" s="26">
        <f>SUM(N161)</f>
        <v>15</v>
      </c>
      <c r="O160" s="26"/>
      <c r="P160" s="26"/>
      <c r="Q160" s="26">
        <f aca="true" t="shared" si="91" ref="Q160:Q165">SUM(Q161)</f>
        <v>20</v>
      </c>
      <c r="R160" s="26"/>
      <c r="S160" s="26">
        <f>SUM(S161)</f>
        <v>20</v>
      </c>
      <c r="T160" s="26"/>
      <c r="U160" s="26"/>
      <c r="V160" s="26">
        <f aca="true" t="shared" si="92" ref="V160:V165">SUM(V161)</f>
        <v>25</v>
      </c>
      <c r="W160" s="26"/>
      <c r="X160" s="26">
        <f>SUM(X161)</f>
        <v>25</v>
      </c>
      <c r="Y160" s="26"/>
      <c r="Z160" s="26"/>
      <c r="AA160" s="26" t="s">
        <v>31</v>
      </c>
      <c r="AB160" s="28">
        <f>AB161</f>
        <v>6842</v>
      </c>
      <c r="AC160" s="28">
        <f>AC161</f>
        <v>24922</v>
      </c>
      <c r="AD160" s="60" t="s">
        <v>123</v>
      </c>
      <c r="AE160" s="4"/>
      <c r="AF160" s="56"/>
      <c r="AG160" s="72"/>
      <c r="AH160" s="72"/>
      <c r="AI160" s="72"/>
      <c r="AJ160" s="72"/>
    </row>
    <row r="161" spans="1:36" s="1" customFormat="1" ht="36" customHeight="1">
      <c r="A161" s="21">
        <v>1</v>
      </c>
      <c r="B161" s="21" t="s">
        <v>435</v>
      </c>
      <c r="C161" s="21" t="s">
        <v>27</v>
      </c>
      <c r="D161" s="21" t="s">
        <v>86</v>
      </c>
      <c r="E161" s="21">
        <v>600</v>
      </c>
      <c r="F161" s="30" t="s">
        <v>436</v>
      </c>
      <c r="G161" s="26">
        <f aca="true" t="shared" si="93" ref="G161:G166">L161+Q161+V161</f>
        <v>60</v>
      </c>
      <c r="H161" s="26">
        <f t="shared" si="85"/>
        <v>0</v>
      </c>
      <c r="I161" s="26">
        <f t="shared" si="86"/>
        <v>60</v>
      </c>
      <c r="J161" s="26">
        <f t="shared" si="87"/>
        <v>0</v>
      </c>
      <c r="K161" s="26">
        <f t="shared" si="88"/>
        <v>0</v>
      </c>
      <c r="L161" s="26">
        <v>15</v>
      </c>
      <c r="M161" s="26"/>
      <c r="N161" s="26">
        <v>15</v>
      </c>
      <c r="O161" s="26"/>
      <c r="P161" s="26"/>
      <c r="Q161" s="26">
        <v>20</v>
      </c>
      <c r="R161" s="26"/>
      <c r="S161" s="26">
        <v>20</v>
      </c>
      <c r="T161" s="26"/>
      <c r="U161" s="26"/>
      <c r="V161" s="26">
        <v>25</v>
      </c>
      <c r="W161" s="26"/>
      <c r="X161" s="26">
        <v>25</v>
      </c>
      <c r="Y161" s="26"/>
      <c r="Z161" s="26"/>
      <c r="AA161" s="26" t="s">
        <v>31</v>
      </c>
      <c r="AB161" s="28">
        <v>6842</v>
      </c>
      <c r="AC161" s="28">
        <v>24922</v>
      </c>
      <c r="AD161" s="60" t="s">
        <v>123</v>
      </c>
      <c r="AE161" s="4"/>
      <c r="AF161" s="56"/>
      <c r="AG161" s="72"/>
      <c r="AH161" s="72"/>
      <c r="AI161" s="72"/>
      <c r="AJ161" s="72"/>
    </row>
    <row r="162" spans="1:36" s="1" customFormat="1" ht="24.75" customHeight="1">
      <c r="A162" s="21"/>
      <c r="B162" s="21" t="s">
        <v>130</v>
      </c>
      <c r="C162" s="21" t="s">
        <v>27</v>
      </c>
      <c r="D162" s="21" t="s">
        <v>86</v>
      </c>
      <c r="E162" s="21">
        <f>E163+E165+E167</f>
        <v>9360</v>
      </c>
      <c r="F162" s="30"/>
      <c r="G162" s="26">
        <f>SUM(G163,G165,G167)</f>
        <v>36</v>
      </c>
      <c r="H162" s="26">
        <f t="shared" si="85"/>
        <v>0</v>
      </c>
      <c r="I162" s="26">
        <f t="shared" si="86"/>
        <v>36</v>
      </c>
      <c r="J162" s="26">
        <f t="shared" si="87"/>
        <v>0</v>
      </c>
      <c r="K162" s="26">
        <f t="shared" si="88"/>
        <v>0</v>
      </c>
      <c r="L162" s="26">
        <f>SUM(L163,L165,L167)</f>
        <v>8</v>
      </c>
      <c r="M162" s="26"/>
      <c r="N162" s="26">
        <v>8</v>
      </c>
      <c r="O162" s="26"/>
      <c r="P162" s="26"/>
      <c r="Q162" s="26">
        <f>SUM(Q163,Q165,Q167)</f>
        <v>12</v>
      </c>
      <c r="R162" s="26"/>
      <c r="S162" s="26">
        <v>12</v>
      </c>
      <c r="T162" s="26"/>
      <c r="U162" s="26"/>
      <c r="V162" s="26">
        <f>SUM(V163,V165,V167)</f>
        <v>16</v>
      </c>
      <c r="W162" s="26"/>
      <c r="X162" s="26">
        <v>16</v>
      </c>
      <c r="Y162" s="26"/>
      <c r="Z162" s="26"/>
      <c r="AA162" s="21" t="s">
        <v>23</v>
      </c>
      <c r="AB162" s="28">
        <f>SUM(AB163,AB165,AB167)</f>
        <v>1162</v>
      </c>
      <c r="AC162" s="28">
        <f>SUM(AC163,AC165,AC167)</f>
        <v>2735</v>
      </c>
      <c r="AD162" s="21" t="s">
        <v>23</v>
      </c>
      <c r="AE162" s="4"/>
      <c r="AF162" s="56"/>
      <c r="AG162" s="72"/>
      <c r="AH162" s="72"/>
      <c r="AI162" s="72"/>
      <c r="AJ162" s="72"/>
    </row>
    <row r="163" spans="1:36" s="1" customFormat="1" ht="24.75" customHeight="1">
      <c r="A163" s="21"/>
      <c r="B163" s="21" t="s">
        <v>437</v>
      </c>
      <c r="C163" s="21" t="s">
        <v>27</v>
      </c>
      <c r="D163" s="21" t="s">
        <v>86</v>
      </c>
      <c r="E163" s="21">
        <v>180</v>
      </c>
      <c r="F163" s="30" t="s">
        <v>438</v>
      </c>
      <c r="G163" s="26">
        <f t="shared" si="89"/>
        <v>18</v>
      </c>
      <c r="H163" s="26">
        <f t="shared" si="85"/>
        <v>0</v>
      </c>
      <c r="I163" s="26">
        <f t="shared" si="86"/>
        <v>18</v>
      </c>
      <c r="J163" s="26">
        <f t="shared" si="87"/>
        <v>0</v>
      </c>
      <c r="K163" s="26">
        <f t="shared" si="88"/>
        <v>0</v>
      </c>
      <c r="L163" s="26">
        <f t="shared" si="90"/>
        <v>4</v>
      </c>
      <c r="M163" s="26"/>
      <c r="N163" s="26">
        <v>4</v>
      </c>
      <c r="O163" s="26"/>
      <c r="P163" s="26"/>
      <c r="Q163" s="26">
        <f t="shared" si="91"/>
        <v>6</v>
      </c>
      <c r="R163" s="26"/>
      <c r="S163" s="26">
        <v>6</v>
      </c>
      <c r="T163" s="26"/>
      <c r="U163" s="26"/>
      <c r="V163" s="26">
        <f t="shared" si="92"/>
        <v>8</v>
      </c>
      <c r="W163" s="26"/>
      <c r="X163" s="26">
        <v>8</v>
      </c>
      <c r="Y163" s="26"/>
      <c r="Z163" s="26"/>
      <c r="AA163" s="26" t="s">
        <v>24</v>
      </c>
      <c r="AB163" s="28">
        <f aca="true" t="shared" si="94" ref="AB163:AB167">SUM(AB164)</f>
        <v>220</v>
      </c>
      <c r="AC163" s="28">
        <f aca="true" t="shared" si="95" ref="AC163:AC167">SUM(AC164)</f>
        <v>643</v>
      </c>
      <c r="AD163" s="60" t="s">
        <v>123</v>
      </c>
      <c r="AE163" s="4"/>
      <c r="AF163" s="56"/>
      <c r="AG163" s="72"/>
      <c r="AH163" s="72"/>
      <c r="AI163" s="72"/>
      <c r="AJ163" s="72"/>
    </row>
    <row r="164" spans="1:36" s="1" customFormat="1" ht="25.5" customHeight="1">
      <c r="A164" s="21">
        <v>1</v>
      </c>
      <c r="B164" s="21" t="s">
        <v>435</v>
      </c>
      <c r="C164" s="21" t="s">
        <v>27</v>
      </c>
      <c r="D164" s="21" t="s">
        <v>86</v>
      </c>
      <c r="E164" s="21">
        <v>180</v>
      </c>
      <c r="F164" s="30" t="s">
        <v>439</v>
      </c>
      <c r="G164" s="26">
        <f t="shared" si="93"/>
        <v>18</v>
      </c>
      <c r="H164" s="26">
        <f t="shared" si="85"/>
        <v>0</v>
      </c>
      <c r="I164" s="26">
        <f t="shared" si="86"/>
        <v>18</v>
      </c>
      <c r="J164" s="26">
        <f t="shared" si="87"/>
        <v>0</v>
      </c>
      <c r="K164" s="26">
        <f t="shared" si="88"/>
        <v>0</v>
      </c>
      <c r="L164" s="26">
        <v>4</v>
      </c>
      <c r="M164" s="26"/>
      <c r="N164" s="26">
        <v>4</v>
      </c>
      <c r="O164" s="26"/>
      <c r="P164" s="26"/>
      <c r="Q164" s="26">
        <v>6</v>
      </c>
      <c r="R164" s="26"/>
      <c r="S164" s="26">
        <v>6</v>
      </c>
      <c r="T164" s="26"/>
      <c r="U164" s="26"/>
      <c r="V164" s="26">
        <v>8</v>
      </c>
      <c r="W164" s="26"/>
      <c r="X164" s="26">
        <v>8</v>
      </c>
      <c r="Y164" s="26"/>
      <c r="Z164" s="26"/>
      <c r="AA164" s="26" t="s">
        <v>24</v>
      </c>
      <c r="AB164" s="28">
        <v>220</v>
      </c>
      <c r="AC164" s="28">
        <v>643</v>
      </c>
      <c r="AD164" s="60" t="s">
        <v>123</v>
      </c>
      <c r="AE164" s="4"/>
      <c r="AF164" s="56"/>
      <c r="AG164" s="72"/>
      <c r="AH164" s="72"/>
      <c r="AI164" s="72"/>
      <c r="AJ164" s="72"/>
    </row>
    <row r="165" spans="1:36" s="1" customFormat="1" ht="24.75" customHeight="1">
      <c r="A165" s="21"/>
      <c r="B165" s="21" t="s">
        <v>440</v>
      </c>
      <c r="C165" s="21" t="s">
        <v>27</v>
      </c>
      <c r="D165" s="21" t="s">
        <v>86</v>
      </c>
      <c r="E165" s="21">
        <v>9000</v>
      </c>
      <c r="F165" s="30" t="s">
        <v>438</v>
      </c>
      <c r="G165" s="26">
        <f t="shared" si="89"/>
        <v>9</v>
      </c>
      <c r="H165" s="26">
        <f t="shared" si="85"/>
        <v>0</v>
      </c>
      <c r="I165" s="26">
        <f t="shared" si="86"/>
        <v>9</v>
      </c>
      <c r="J165" s="26">
        <f t="shared" si="87"/>
        <v>0</v>
      </c>
      <c r="K165" s="26">
        <f t="shared" si="88"/>
        <v>0</v>
      </c>
      <c r="L165" s="26">
        <f t="shared" si="90"/>
        <v>2</v>
      </c>
      <c r="M165" s="26"/>
      <c r="N165" s="26">
        <v>2</v>
      </c>
      <c r="O165" s="26"/>
      <c r="P165" s="26"/>
      <c r="Q165" s="26">
        <f t="shared" si="91"/>
        <v>3</v>
      </c>
      <c r="R165" s="26"/>
      <c r="S165" s="26">
        <v>3</v>
      </c>
      <c r="T165" s="26"/>
      <c r="U165" s="26"/>
      <c r="V165" s="26">
        <f t="shared" si="92"/>
        <v>4</v>
      </c>
      <c r="W165" s="26"/>
      <c r="X165" s="26">
        <v>4</v>
      </c>
      <c r="Y165" s="26"/>
      <c r="Z165" s="26"/>
      <c r="AA165" s="26" t="s">
        <v>24</v>
      </c>
      <c r="AB165" s="28">
        <f t="shared" si="94"/>
        <v>762</v>
      </c>
      <c r="AC165" s="28">
        <f t="shared" si="95"/>
        <v>1912</v>
      </c>
      <c r="AD165" s="60" t="s">
        <v>123</v>
      </c>
      <c r="AE165" s="4"/>
      <c r="AF165" s="56"/>
      <c r="AG165" s="72"/>
      <c r="AH165" s="72"/>
      <c r="AI165" s="72"/>
      <c r="AJ165" s="72"/>
    </row>
    <row r="166" spans="1:36" s="1" customFormat="1" ht="33" customHeight="1">
      <c r="A166" s="21">
        <v>1</v>
      </c>
      <c r="B166" s="21" t="s">
        <v>435</v>
      </c>
      <c r="C166" s="21" t="s">
        <v>27</v>
      </c>
      <c r="D166" s="21" t="s">
        <v>86</v>
      </c>
      <c r="E166" s="21">
        <v>9000</v>
      </c>
      <c r="F166" s="30" t="s">
        <v>441</v>
      </c>
      <c r="G166" s="26">
        <f t="shared" si="93"/>
        <v>9</v>
      </c>
      <c r="H166" s="26">
        <f t="shared" si="85"/>
        <v>0</v>
      </c>
      <c r="I166" s="26">
        <f t="shared" si="86"/>
        <v>9</v>
      </c>
      <c r="J166" s="26">
        <f t="shared" si="87"/>
        <v>0</v>
      </c>
      <c r="K166" s="26">
        <f t="shared" si="88"/>
        <v>0</v>
      </c>
      <c r="L166" s="26">
        <v>2</v>
      </c>
      <c r="M166" s="26"/>
      <c r="N166" s="26">
        <v>2</v>
      </c>
      <c r="O166" s="26"/>
      <c r="P166" s="26"/>
      <c r="Q166" s="26">
        <v>3</v>
      </c>
      <c r="R166" s="26"/>
      <c r="S166" s="26">
        <v>3</v>
      </c>
      <c r="T166" s="26"/>
      <c r="U166" s="26"/>
      <c r="V166" s="26">
        <v>4</v>
      </c>
      <c r="W166" s="26"/>
      <c r="X166" s="26">
        <v>4</v>
      </c>
      <c r="Y166" s="26"/>
      <c r="Z166" s="26"/>
      <c r="AA166" s="26" t="s">
        <v>24</v>
      </c>
      <c r="AB166" s="28">
        <v>762</v>
      </c>
      <c r="AC166" s="28">
        <v>1912</v>
      </c>
      <c r="AD166" s="60" t="s">
        <v>123</v>
      </c>
      <c r="AE166" s="4"/>
      <c r="AF166" s="56"/>
      <c r="AG166" s="72"/>
      <c r="AH166" s="72"/>
      <c r="AI166" s="72"/>
      <c r="AJ166" s="72"/>
    </row>
    <row r="167" spans="1:36" s="1" customFormat="1" ht="24.75" customHeight="1">
      <c r="A167" s="21"/>
      <c r="B167" s="21" t="s">
        <v>442</v>
      </c>
      <c r="C167" s="21" t="s">
        <v>27</v>
      </c>
      <c r="D167" s="21" t="s">
        <v>86</v>
      </c>
      <c r="E167" s="21">
        <v>180</v>
      </c>
      <c r="F167" s="30" t="s">
        <v>438</v>
      </c>
      <c r="G167" s="26">
        <f>SUM(G168)</f>
        <v>9</v>
      </c>
      <c r="H167" s="26">
        <f t="shared" si="85"/>
        <v>0</v>
      </c>
      <c r="I167" s="26">
        <f t="shared" si="86"/>
        <v>9</v>
      </c>
      <c r="J167" s="26">
        <f t="shared" si="87"/>
        <v>0</v>
      </c>
      <c r="K167" s="26">
        <f t="shared" si="88"/>
        <v>0</v>
      </c>
      <c r="L167" s="26">
        <f>SUM(L168)</f>
        <v>2</v>
      </c>
      <c r="M167" s="26"/>
      <c r="N167" s="26">
        <v>2</v>
      </c>
      <c r="O167" s="26"/>
      <c r="P167" s="26"/>
      <c r="Q167" s="26">
        <f>SUM(Q168)</f>
        <v>3</v>
      </c>
      <c r="R167" s="26"/>
      <c r="S167" s="26">
        <v>3</v>
      </c>
      <c r="T167" s="26"/>
      <c r="U167" s="26"/>
      <c r="V167" s="26">
        <f>SUM(V168)</f>
        <v>4</v>
      </c>
      <c r="W167" s="26"/>
      <c r="X167" s="26">
        <v>4</v>
      </c>
      <c r="Y167" s="26"/>
      <c r="Z167" s="26"/>
      <c r="AA167" s="26" t="s">
        <v>24</v>
      </c>
      <c r="AB167" s="28">
        <f t="shared" si="94"/>
        <v>180</v>
      </c>
      <c r="AC167" s="28">
        <f t="shared" si="95"/>
        <v>180</v>
      </c>
      <c r="AD167" s="60" t="s">
        <v>123</v>
      </c>
      <c r="AE167" s="4"/>
      <c r="AF167" s="56"/>
      <c r="AG167" s="72"/>
      <c r="AH167" s="72"/>
      <c r="AI167" s="72"/>
      <c r="AJ167" s="72"/>
    </row>
    <row r="168" spans="1:36" s="1" customFormat="1" ht="27.75" customHeight="1">
      <c r="A168" s="21">
        <v>1</v>
      </c>
      <c r="B168" s="21" t="s">
        <v>435</v>
      </c>
      <c r="C168" s="21" t="s">
        <v>27</v>
      </c>
      <c r="D168" s="21" t="s">
        <v>86</v>
      </c>
      <c r="E168" s="21">
        <v>180</v>
      </c>
      <c r="F168" s="30" t="s">
        <v>443</v>
      </c>
      <c r="G168" s="26">
        <f>L168+Q168+V168</f>
        <v>9</v>
      </c>
      <c r="H168" s="26">
        <f t="shared" si="85"/>
        <v>0</v>
      </c>
      <c r="I168" s="26">
        <f t="shared" si="86"/>
        <v>9</v>
      </c>
      <c r="J168" s="26">
        <f t="shared" si="87"/>
        <v>0</v>
      </c>
      <c r="K168" s="26">
        <f t="shared" si="88"/>
        <v>0</v>
      </c>
      <c r="L168" s="26">
        <v>2</v>
      </c>
      <c r="M168" s="26"/>
      <c r="N168" s="26">
        <v>2</v>
      </c>
      <c r="O168" s="26"/>
      <c r="P168" s="26"/>
      <c r="Q168" s="26">
        <v>3</v>
      </c>
      <c r="R168" s="26"/>
      <c r="S168" s="26">
        <v>3</v>
      </c>
      <c r="T168" s="26"/>
      <c r="U168" s="26"/>
      <c r="V168" s="26">
        <v>4</v>
      </c>
      <c r="W168" s="26"/>
      <c r="X168" s="26">
        <v>4</v>
      </c>
      <c r="Y168" s="26"/>
      <c r="Z168" s="26"/>
      <c r="AA168" s="26" t="s">
        <v>24</v>
      </c>
      <c r="AB168" s="28">
        <v>180</v>
      </c>
      <c r="AC168" s="28">
        <v>180</v>
      </c>
      <c r="AD168" s="60" t="s">
        <v>123</v>
      </c>
      <c r="AE168" s="4"/>
      <c r="AF168" s="56"/>
      <c r="AG168" s="72"/>
      <c r="AH168" s="72"/>
      <c r="AI168" s="72"/>
      <c r="AJ168" s="72"/>
    </row>
    <row r="169" spans="1:36" s="1" customFormat="1" ht="19.5" customHeight="1">
      <c r="A169" s="21"/>
      <c r="B169" s="21" t="s">
        <v>132</v>
      </c>
      <c r="C169" s="21" t="s">
        <v>23</v>
      </c>
      <c r="D169" s="21" t="s">
        <v>23</v>
      </c>
      <c r="E169" s="28"/>
      <c r="F169" s="30"/>
      <c r="G169" s="26">
        <f>SUM(L169,Q169,V169)</f>
        <v>6510.675000000001</v>
      </c>
      <c r="H169" s="26">
        <f t="shared" si="85"/>
        <v>0</v>
      </c>
      <c r="I169" s="26">
        <f t="shared" si="86"/>
        <v>6510.675000000001</v>
      </c>
      <c r="J169" s="26">
        <f t="shared" si="87"/>
        <v>0</v>
      </c>
      <c r="K169" s="26">
        <f t="shared" si="88"/>
        <v>0</v>
      </c>
      <c r="L169" s="26">
        <f aca="true" t="shared" si="96" ref="L169:Z169">L170+L177+L183</f>
        <v>2111.78</v>
      </c>
      <c r="M169" s="26">
        <f t="shared" si="96"/>
        <v>0</v>
      </c>
      <c r="N169" s="26">
        <f t="shared" si="96"/>
        <v>2111.78</v>
      </c>
      <c r="O169" s="26">
        <f t="shared" si="96"/>
        <v>0</v>
      </c>
      <c r="P169" s="26">
        <f t="shared" si="96"/>
        <v>0</v>
      </c>
      <c r="Q169" s="26">
        <f t="shared" si="96"/>
        <v>2525.205</v>
      </c>
      <c r="R169" s="26">
        <f t="shared" si="96"/>
        <v>0</v>
      </c>
      <c r="S169" s="26">
        <f t="shared" si="96"/>
        <v>2525.205</v>
      </c>
      <c r="T169" s="26">
        <f t="shared" si="96"/>
        <v>0</v>
      </c>
      <c r="U169" s="26">
        <f t="shared" si="96"/>
        <v>0</v>
      </c>
      <c r="V169" s="26">
        <f t="shared" si="96"/>
        <v>1873.69</v>
      </c>
      <c r="W169" s="26">
        <f t="shared" si="96"/>
        <v>0</v>
      </c>
      <c r="X169" s="26">
        <f t="shared" si="96"/>
        <v>1873.69</v>
      </c>
      <c r="Y169" s="26">
        <f t="shared" si="96"/>
        <v>0</v>
      </c>
      <c r="Z169" s="26">
        <f t="shared" si="96"/>
        <v>0</v>
      </c>
      <c r="AA169" s="26"/>
      <c r="AB169" s="28">
        <f>AB170</f>
        <v>21</v>
      </c>
      <c r="AC169" s="28">
        <f>AC170</f>
        <v>84</v>
      </c>
      <c r="AD169" s="26"/>
      <c r="AE169" s="4"/>
      <c r="AF169" s="56"/>
      <c r="AG169" s="72"/>
      <c r="AH169" s="72"/>
      <c r="AI169" s="72"/>
      <c r="AJ169" s="72"/>
    </row>
    <row r="170" spans="1:36" s="1" customFormat="1" ht="27" customHeight="1">
      <c r="A170" s="21"/>
      <c r="B170" s="21" t="s">
        <v>135</v>
      </c>
      <c r="C170" s="21" t="s">
        <v>23</v>
      </c>
      <c r="D170" s="21" t="s">
        <v>23</v>
      </c>
      <c r="E170" s="28"/>
      <c r="F170" s="30"/>
      <c r="G170" s="26">
        <f aca="true" t="shared" si="97" ref="G170:G176">SUM(L170,Q170,V170)</f>
        <v>2708.4500000000003</v>
      </c>
      <c r="H170" s="26">
        <f t="shared" si="85"/>
        <v>0</v>
      </c>
      <c r="I170" s="26">
        <f t="shared" si="86"/>
        <v>2708.4500000000003</v>
      </c>
      <c r="J170" s="26">
        <f t="shared" si="87"/>
        <v>0</v>
      </c>
      <c r="K170" s="26">
        <f t="shared" si="88"/>
        <v>0</v>
      </c>
      <c r="L170" s="26">
        <f aca="true" t="shared" si="98" ref="L170:Q170">SUM(L171,L175)</f>
        <v>1161.65</v>
      </c>
      <c r="M170" s="26">
        <f t="shared" si="98"/>
        <v>0</v>
      </c>
      <c r="N170" s="26">
        <f t="shared" si="98"/>
        <v>1161.65</v>
      </c>
      <c r="O170" s="26">
        <f t="shared" si="98"/>
        <v>0</v>
      </c>
      <c r="P170" s="26">
        <f t="shared" si="98"/>
        <v>0</v>
      </c>
      <c r="Q170" s="26">
        <f t="shared" si="98"/>
        <v>773.4</v>
      </c>
      <c r="R170" s="26"/>
      <c r="S170" s="26">
        <v>773.4</v>
      </c>
      <c r="T170" s="26"/>
      <c r="U170" s="26"/>
      <c r="V170" s="26">
        <f>SUM(V171,V175)</f>
        <v>773.4</v>
      </c>
      <c r="W170" s="26"/>
      <c r="X170" s="26">
        <v>773.4</v>
      </c>
      <c r="Y170" s="26"/>
      <c r="Z170" s="26"/>
      <c r="AA170" s="26" t="s">
        <v>24</v>
      </c>
      <c r="AB170" s="28">
        <f>SUM(AB171,AB175)</f>
        <v>21</v>
      </c>
      <c r="AC170" s="28">
        <f>SUM(AC171,AC175)</f>
        <v>84</v>
      </c>
      <c r="AD170" s="21" t="s">
        <v>23</v>
      </c>
      <c r="AE170" s="4"/>
      <c r="AF170" s="56"/>
      <c r="AG170" s="72"/>
      <c r="AH170" s="72"/>
      <c r="AI170" s="72"/>
      <c r="AJ170" s="72"/>
    </row>
    <row r="171" spans="1:36" s="1" customFormat="1" ht="27" customHeight="1">
      <c r="A171" s="21"/>
      <c r="B171" s="50" t="s">
        <v>137</v>
      </c>
      <c r="C171" s="21" t="s">
        <v>27</v>
      </c>
      <c r="D171" s="21" t="s">
        <v>36</v>
      </c>
      <c r="E171" s="21">
        <f>E172+E173+E174</f>
        <v>67.81</v>
      </c>
      <c r="F171" s="30"/>
      <c r="G171" s="26">
        <f t="shared" si="97"/>
        <v>2408.4500000000003</v>
      </c>
      <c r="H171" s="26">
        <f t="shared" si="85"/>
        <v>0</v>
      </c>
      <c r="I171" s="26">
        <f t="shared" si="86"/>
        <v>2408.4500000000003</v>
      </c>
      <c r="J171" s="26">
        <f t="shared" si="87"/>
        <v>0</v>
      </c>
      <c r="K171" s="26">
        <f t="shared" si="88"/>
        <v>0</v>
      </c>
      <c r="L171" s="26">
        <f>SUM(L172:L174)</f>
        <v>1061.65</v>
      </c>
      <c r="M171" s="26"/>
      <c r="N171" s="26">
        <v>1061.65</v>
      </c>
      <c r="O171" s="26"/>
      <c r="P171" s="26"/>
      <c r="Q171" s="26">
        <f>SUM(Q172:Q174)</f>
        <v>673.4</v>
      </c>
      <c r="R171" s="26"/>
      <c r="S171" s="26">
        <v>673.4</v>
      </c>
      <c r="T171" s="26"/>
      <c r="U171" s="26"/>
      <c r="V171" s="26">
        <f>SUM(V172:V174)</f>
        <v>673.4</v>
      </c>
      <c r="W171" s="26"/>
      <c r="X171" s="26">
        <v>673.4</v>
      </c>
      <c r="Y171" s="26"/>
      <c r="Z171" s="26"/>
      <c r="AA171" s="26" t="s">
        <v>24</v>
      </c>
      <c r="AB171" s="28">
        <f>SUM(AB172:AB174)</f>
        <v>21</v>
      </c>
      <c r="AC171" s="28">
        <f>SUM(AC172:AC174)</f>
        <v>84</v>
      </c>
      <c r="AD171" s="60" t="s">
        <v>134</v>
      </c>
      <c r="AE171" s="4"/>
      <c r="AF171" s="56"/>
      <c r="AG171" s="72"/>
      <c r="AH171" s="72"/>
      <c r="AI171" s="72"/>
      <c r="AJ171" s="72"/>
    </row>
    <row r="172" spans="1:36" s="1" customFormat="1" ht="27" customHeight="1">
      <c r="A172" s="21">
        <v>1</v>
      </c>
      <c r="B172" s="50" t="s">
        <v>444</v>
      </c>
      <c r="C172" s="21" t="s">
        <v>27</v>
      </c>
      <c r="D172" s="21" t="s">
        <v>36</v>
      </c>
      <c r="E172" s="26">
        <v>67.31</v>
      </c>
      <c r="F172" s="30" t="s">
        <v>445</v>
      </c>
      <c r="G172" s="26">
        <f t="shared" si="97"/>
        <v>2220.13</v>
      </c>
      <c r="H172" s="26">
        <f t="shared" si="85"/>
        <v>0</v>
      </c>
      <c r="I172" s="26">
        <f t="shared" si="86"/>
        <v>2220.13</v>
      </c>
      <c r="J172" s="26">
        <f t="shared" si="87"/>
        <v>0</v>
      </c>
      <c r="K172" s="26">
        <f t="shared" si="88"/>
        <v>0</v>
      </c>
      <c r="L172" s="26">
        <v>873.33</v>
      </c>
      <c r="M172" s="26"/>
      <c r="N172" s="26">
        <v>873.33</v>
      </c>
      <c r="O172" s="26"/>
      <c r="P172" s="26"/>
      <c r="Q172" s="26">
        <v>673.4</v>
      </c>
      <c r="R172" s="26"/>
      <c r="S172" s="26">
        <v>673.4</v>
      </c>
      <c r="T172" s="26"/>
      <c r="U172" s="26"/>
      <c r="V172" s="26">
        <v>673.4</v>
      </c>
      <c r="W172" s="26"/>
      <c r="X172" s="26">
        <v>673.4</v>
      </c>
      <c r="Y172" s="26"/>
      <c r="Z172" s="26"/>
      <c r="AA172" s="26" t="s">
        <v>31</v>
      </c>
      <c r="AB172" s="28">
        <v>21</v>
      </c>
      <c r="AC172" s="28">
        <v>84</v>
      </c>
      <c r="AD172" s="60" t="s">
        <v>134</v>
      </c>
      <c r="AE172" s="10"/>
      <c r="AF172" s="56"/>
      <c r="AG172" s="72"/>
      <c r="AH172" s="72"/>
      <c r="AI172" s="72"/>
      <c r="AJ172" s="72"/>
    </row>
    <row r="173" spans="1:36" s="1" customFormat="1" ht="27" customHeight="1">
      <c r="A173" s="21">
        <v>2</v>
      </c>
      <c r="B173" s="50" t="s">
        <v>444</v>
      </c>
      <c r="C173" s="21" t="s">
        <v>27</v>
      </c>
      <c r="D173" s="21" t="s">
        <v>36</v>
      </c>
      <c r="E173" s="28"/>
      <c r="F173" s="30" t="s">
        <v>446</v>
      </c>
      <c r="G173" s="26">
        <f t="shared" si="97"/>
        <v>129.22</v>
      </c>
      <c r="H173" s="26">
        <f t="shared" si="85"/>
        <v>0</v>
      </c>
      <c r="I173" s="26">
        <f t="shared" si="86"/>
        <v>129.22</v>
      </c>
      <c r="J173" s="26">
        <f t="shared" si="87"/>
        <v>0</v>
      </c>
      <c r="K173" s="26">
        <f t="shared" si="88"/>
        <v>0</v>
      </c>
      <c r="L173" s="26">
        <v>129.22</v>
      </c>
      <c r="M173" s="26"/>
      <c r="N173" s="26">
        <v>129.22</v>
      </c>
      <c r="O173" s="26"/>
      <c r="P173" s="26"/>
      <c r="Q173" s="26"/>
      <c r="R173" s="26"/>
      <c r="S173" s="26"/>
      <c r="T173" s="26"/>
      <c r="U173" s="26"/>
      <c r="V173" s="26"/>
      <c r="W173" s="26"/>
      <c r="X173" s="26"/>
      <c r="Y173" s="26"/>
      <c r="Z173" s="26"/>
      <c r="AA173" s="26" t="s">
        <v>31</v>
      </c>
      <c r="AB173" s="28"/>
      <c r="AC173" s="28"/>
      <c r="AD173" s="60" t="s">
        <v>134</v>
      </c>
      <c r="AE173" s="10"/>
      <c r="AF173" s="56"/>
      <c r="AG173" s="72"/>
      <c r="AH173" s="72"/>
      <c r="AI173" s="72"/>
      <c r="AJ173" s="72"/>
    </row>
    <row r="174" spans="1:36" s="2" customFormat="1" ht="27" customHeight="1">
      <c r="A174" s="21">
        <v>3</v>
      </c>
      <c r="B174" s="50" t="s">
        <v>447</v>
      </c>
      <c r="C174" s="21" t="s">
        <v>27</v>
      </c>
      <c r="D174" s="21" t="s">
        <v>36</v>
      </c>
      <c r="E174" s="92">
        <v>0.5</v>
      </c>
      <c r="F174" s="93" t="s">
        <v>448</v>
      </c>
      <c r="G174" s="26">
        <f t="shared" si="97"/>
        <v>59.1</v>
      </c>
      <c r="H174" s="26">
        <f t="shared" si="85"/>
        <v>0</v>
      </c>
      <c r="I174" s="26">
        <f t="shared" si="86"/>
        <v>59.1</v>
      </c>
      <c r="J174" s="26">
        <f t="shared" si="87"/>
        <v>0</v>
      </c>
      <c r="K174" s="26">
        <f t="shared" si="88"/>
        <v>0</v>
      </c>
      <c r="L174" s="26">
        <v>59.1</v>
      </c>
      <c r="M174" s="26"/>
      <c r="N174" s="26">
        <v>59.1</v>
      </c>
      <c r="O174" s="26"/>
      <c r="P174" s="26"/>
      <c r="Q174" s="26"/>
      <c r="R174" s="26"/>
      <c r="S174" s="26"/>
      <c r="T174" s="26"/>
      <c r="U174" s="26"/>
      <c r="V174" s="26"/>
      <c r="W174" s="26"/>
      <c r="X174" s="26"/>
      <c r="Y174" s="26"/>
      <c r="Z174" s="26"/>
      <c r="AA174" s="26" t="s">
        <v>31</v>
      </c>
      <c r="AB174" s="28"/>
      <c r="AC174" s="28"/>
      <c r="AD174" s="60" t="s">
        <v>134</v>
      </c>
      <c r="AE174" s="10"/>
      <c r="AF174" s="96"/>
      <c r="AG174" s="77"/>
      <c r="AH174" s="77"/>
      <c r="AI174" s="77"/>
      <c r="AJ174" s="77"/>
    </row>
    <row r="175" spans="1:36" s="1" customFormat="1" ht="27" customHeight="1">
      <c r="A175" s="21"/>
      <c r="B175" s="21" t="s">
        <v>139</v>
      </c>
      <c r="C175" s="21" t="s">
        <v>27</v>
      </c>
      <c r="D175" s="21" t="s">
        <v>30</v>
      </c>
      <c r="E175" s="21"/>
      <c r="F175" s="30"/>
      <c r="G175" s="26">
        <f t="shared" si="97"/>
        <v>300</v>
      </c>
      <c r="H175" s="26">
        <f t="shared" si="85"/>
        <v>0</v>
      </c>
      <c r="I175" s="26">
        <f t="shared" si="86"/>
        <v>300</v>
      </c>
      <c r="J175" s="26">
        <f t="shared" si="87"/>
        <v>0</v>
      </c>
      <c r="K175" s="26">
        <f t="shared" si="88"/>
        <v>0</v>
      </c>
      <c r="L175" s="26">
        <f>L176</f>
        <v>100</v>
      </c>
      <c r="M175" s="26"/>
      <c r="N175" s="26">
        <v>100</v>
      </c>
      <c r="O175" s="26"/>
      <c r="P175" s="26"/>
      <c r="Q175" s="26">
        <f>Q176</f>
        <v>100</v>
      </c>
      <c r="R175" s="26"/>
      <c r="S175" s="26">
        <v>100</v>
      </c>
      <c r="T175" s="26"/>
      <c r="U175" s="26"/>
      <c r="V175" s="26">
        <f>V176</f>
        <v>100</v>
      </c>
      <c r="W175" s="26"/>
      <c r="X175" s="26">
        <v>100</v>
      </c>
      <c r="Y175" s="26"/>
      <c r="Z175" s="26"/>
      <c r="AA175" s="26" t="s">
        <v>31</v>
      </c>
      <c r="AB175" s="28">
        <f>SUM(AB176:AB176)</f>
        <v>0</v>
      </c>
      <c r="AC175" s="28">
        <f>SUM(AC176:AC176)</f>
        <v>0</v>
      </c>
      <c r="AD175" s="60" t="s">
        <v>134</v>
      </c>
      <c r="AE175" s="54"/>
      <c r="AF175" s="56"/>
      <c r="AG175" s="72"/>
      <c r="AH175" s="72"/>
      <c r="AI175" s="72"/>
      <c r="AJ175" s="72"/>
    </row>
    <row r="176" spans="1:36" s="2" customFormat="1" ht="27" customHeight="1">
      <c r="A176" s="21">
        <v>1</v>
      </c>
      <c r="B176" s="50" t="s">
        <v>444</v>
      </c>
      <c r="C176" s="21" t="s">
        <v>27</v>
      </c>
      <c r="D176" s="21" t="s">
        <v>30</v>
      </c>
      <c r="E176" s="28">
        <v>3</v>
      </c>
      <c r="F176" s="30" t="s">
        <v>449</v>
      </c>
      <c r="G176" s="26">
        <f t="shared" si="97"/>
        <v>300</v>
      </c>
      <c r="H176" s="26">
        <f t="shared" si="85"/>
        <v>0</v>
      </c>
      <c r="I176" s="26">
        <f t="shared" si="86"/>
        <v>300</v>
      </c>
      <c r="J176" s="26">
        <f t="shared" si="87"/>
        <v>0</v>
      </c>
      <c r="K176" s="26">
        <f t="shared" si="88"/>
        <v>0</v>
      </c>
      <c r="L176" s="26">
        <v>100</v>
      </c>
      <c r="M176" s="26"/>
      <c r="N176" s="26">
        <v>100</v>
      </c>
      <c r="O176" s="26"/>
      <c r="P176" s="26"/>
      <c r="Q176" s="26">
        <v>100</v>
      </c>
      <c r="R176" s="26"/>
      <c r="S176" s="26">
        <v>100</v>
      </c>
      <c r="T176" s="26"/>
      <c r="U176" s="26"/>
      <c r="V176" s="26">
        <v>100</v>
      </c>
      <c r="W176" s="26"/>
      <c r="X176" s="26">
        <v>100</v>
      </c>
      <c r="Y176" s="26"/>
      <c r="Z176" s="26"/>
      <c r="AA176" s="26" t="s">
        <v>31</v>
      </c>
      <c r="AB176" s="28"/>
      <c r="AC176" s="28"/>
      <c r="AD176" s="60"/>
      <c r="AE176" s="10"/>
      <c r="AF176" s="96"/>
      <c r="AG176" s="77"/>
      <c r="AH176" s="77"/>
      <c r="AI176" s="77"/>
      <c r="AJ176" s="78"/>
    </row>
    <row r="177" spans="1:36" s="1" customFormat="1" ht="27" customHeight="1">
      <c r="A177" s="21"/>
      <c r="B177" s="21" t="s">
        <v>141</v>
      </c>
      <c r="C177" s="21" t="s">
        <v>23</v>
      </c>
      <c r="D177" s="21" t="s">
        <v>23</v>
      </c>
      <c r="E177" s="84"/>
      <c r="F177" s="30"/>
      <c r="G177" s="26">
        <f>G178+G180+G182</f>
        <v>2313.3450000000003</v>
      </c>
      <c r="H177" s="26">
        <f t="shared" si="85"/>
        <v>0</v>
      </c>
      <c r="I177" s="26">
        <f t="shared" si="86"/>
        <v>2313.3450000000003</v>
      </c>
      <c r="J177" s="26">
        <f t="shared" si="87"/>
        <v>0</v>
      </c>
      <c r="K177" s="26">
        <f t="shared" si="88"/>
        <v>0</v>
      </c>
      <c r="L177" s="26">
        <f>L178+L180+L182</f>
        <v>631.83</v>
      </c>
      <c r="M177" s="26"/>
      <c r="N177" s="26">
        <v>631.83</v>
      </c>
      <c r="O177" s="26"/>
      <c r="P177" s="26"/>
      <c r="Q177" s="26">
        <f aca="true" t="shared" si="99" ref="Q177:Z177">Q178+Q180+Q182</f>
        <v>1186.515</v>
      </c>
      <c r="R177" s="26">
        <f t="shared" si="99"/>
        <v>0</v>
      </c>
      <c r="S177" s="26">
        <f t="shared" si="99"/>
        <v>1186.515</v>
      </c>
      <c r="T177" s="26">
        <f t="shared" si="99"/>
        <v>0</v>
      </c>
      <c r="U177" s="26">
        <f t="shared" si="99"/>
        <v>0</v>
      </c>
      <c r="V177" s="26">
        <f t="shared" si="99"/>
        <v>495</v>
      </c>
      <c r="W177" s="26">
        <f t="shared" si="99"/>
        <v>0</v>
      </c>
      <c r="X177" s="26">
        <f t="shared" si="99"/>
        <v>495</v>
      </c>
      <c r="Y177" s="26">
        <f t="shared" si="99"/>
        <v>0</v>
      </c>
      <c r="Z177" s="26">
        <f t="shared" si="99"/>
        <v>0</v>
      </c>
      <c r="AA177" s="26" t="s">
        <v>24</v>
      </c>
      <c r="AB177" s="28">
        <f>AB178+AB180+AB182</f>
        <v>699</v>
      </c>
      <c r="AC177" s="28">
        <f>AC178+AC180+AC182</f>
        <v>2760</v>
      </c>
      <c r="AD177" s="21" t="s">
        <v>23</v>
      </c>
      <c r="AE177" s="54"/>
      <c r="AF177" s="56"/>
      <c r="AG177" s="72"/>
      <c r="AH177" s="72"/>
      <c r="AI177" s="72"/>
      <c r="AJ177" s="72"/>
    </row>
    <row r="178" spans="1:36" s="1" customFormat="1" ht="27" customHeight="1">
      <c r="A178" s="21"/>
      <c r="B178" s="50" t="s">
        <v>143</v>
      </c>
      <c r="C178" s="21" t="s">
        <v>27</v>
      </c>
      <c r="D178" s="21" t="s">
        <v>65</v>
      </c>
      <c r="E178" s="26">
        <f>E179</f>
        <v>1.91</v>
      </c>
      <c r="F178" s="30"/>
      <c r="G178" s="26">
        <f>SUM(G179)</f>
        <v>2043.3450000000003</v>
      </c>
      <c r="H178" s="26">
        <f t="shared" si="85"/>
        <v>0</v>
      </c>
      <c r="I178" s="26">
        <f t="shared" si="86"/>
        <v>2043.3450000000003</v>
      </c>
      <c r="J178" s="26">
        <f t="shared" si="87"/>
        <v>0</v>
      </c>
      <c r="K178" s="26">
        <f t="shared" si="88"/>
        <v>0</v>
      </c>
      <c r="L178" s="26">
        <f>SUM(L179)</f>
        <v>546.83</v>
      </c>
      <c r="M178" s="26"/>
      <c r="N178" s="26">
        <v>546.83</v>
      </c>
      <c r="O178" s="26"/>
      <c r="P178" s="26"/>
      <c r="Q178" s="26">
        <f>SUM(Q179)</f>
        <v>1096.515</v>
      </c>
      <c r="R178" s="26"/>
      <c r="S178" s="26">
        <v>1096.515</v>
      </c>
      <c r="T178" s="26"/>
      <c r="U178" s="26"/>
      <c r="V178" s="26">
        <f>SUM(V179)</f>
        <v>400</v>
      </c>
      <c r="W178" s="26"/>
      <c r="X178" s="26">
        <v>400</v>
      </c>
      <c r="Y178" s="26"/>
      <c r="Z178" s="26"/>
      <c r="AA178" s="26" t="s">
        <v>24</v>
      </c>
      <c r="AB178" s="28">
        <f>SUM(AB179)</f>
        <v>699</v>
      </c>
      <c r="AC178" s="28">
        <f>SUM(AC179)</f>
        <v>2760</v>
      </c>
      <c r="AD178" s="60" t="s">
        <v>134</v>
      </c>
      <c r="AE178" s="54"/>
      <c r="AF178" s="56"/>
      <c r="AG178" s="72"/>
      <c r="AH178" s="72"/>
      <c r="AI178" s="72"/>
      <c r="AJ178" s="72"/>
    </row>
    <row r="179" spans="1:36" s="2" customFormat="1" ht="27" customHeight="1">
      <c r="A179" s="21">
        <v>1</v>
      </c>
      <c r="B179" s="50" t="s">
        <v>444</v>
      </c>
      <c r="C179" s="21"/>
      <c r="D179" s="21" t="s">
        <v>65</v>
      </c>
      <c r="E179" s="26">
        <v>1.91</v>
      </c>
      <c r="F179" s="30" t="s">
        <v>450</v>
      </c>
      <c r="G179" s="94">
        <f>L179+Q179+V179</f>
        <v>2043.3450000000003</v>
      </c>
      <c r="H179" s="26">
        <f t="shared" si="85"/>
        <v>0</v>
      </c>
      <c r="I179" s="26">
        <f t="shared" si="86"/>
        <v>2043.3450000000003</v>
      </c>
      <c r="J179" s="26">
        <f t="shared" si="87"/>
        <v>0</v>
      </c>
      <c r="K179" s="26">
        <f t="shared" si="88"/>
        <v>0</v>
      </c>
      <c r="L179" s="94">
        <v>546.83</v>
      </c>
      <c r="M179" s="94"/>
      <c r="N179" s="94">
        <v>546.83</v>
      </c>
      <c r="O179" s="94"/>
      <c r="P179" s="94"/>
      <c r="Q179" s="95">
        <v>1096.515</v>
      </c>
      <c r="R179" s="95"/>
      <c r="S179" s="95">
        <v>1096.515</v>
      </c>
      <c r="T179" s="95"/>
      <c r="U179" s="95"/>
      <c r="V179" s="26">
        <v>400</v>
      </c>
      <c r="W179" s="26"/>
      <c r="X179" s="26">
        <v>400</v>
      </c>
      <c r="Y179" s="26"/>
      <c r="Z179" s="26"/>
      <c r="AA179" s="26" t="s">
        <v>31</v>
      </c>
      <c r="AB179" s="28">
        <v>699</v>
      </c>
      <c r="AC179" s="28">
        <v>2760</v>
      </c>
      <c r="AD179" s="60" t="s">
        <v>134</v>
      </c>
      <c r="AE179" s="10"/>
      <c r="AF179" s="96"/>
      <c r="AG179" s="77"/>
      <c r="AH179" s="77"/>
      <c r="AI179" s="77"/>
      <c r="AJ179" s="78"/>
    </row>
    <row r="180" spans="1:36" s="1" customFormat="1" ht="27" customHeight="1">
      <c r="A180" s="21"/>
      <c r="B180" s="21" t="s">
        <v>145</v>
      </c>
      <c r="C180" s="21" t="s">
        <v>27</v>
      </c>
      <c r="D180" s="21" t="s">
        <v>30</v>
      </c>
      <c r="E180" s="84"/>
      <c r="F180" s="30" t="s">
        <v>451</v>
      </c>
      <c r="G180" s="26">
        <f>SUM(G181:G181)</f>
        <v>270</v>
      </c>
      <c r="H180" s="26">
        <f t="shared" si="85"/>
        <v>0</v>
      </c>
      <c r="I180" s="26">
        <f t="shared" si="86"/>
        <v>270</v>
      </c>
      <c r="J180" s="26">
        <f t="shared" si="87"/>
        <v>0</v>
      </c>
      <c r="K180" s="26">
        <f t="shared" si="88"/>
        <v>0</v>
      </c>
      <c r="L180" s="26">
        <f>SUM(L181:L181)</f>
        <v>85</v>
      </c>
      <c r="M180" s="26"/>
      <c r="N180" s="26">
        <v>85</v>
      </c>
      <c r="O180" s="26"/>
      <c r="P180" s="26"/>
      <c r="Q180" s="26">
        <f>SUM(Q181:Q181)</f>
        <v>90</v>
      </c>
      <c r="R180" s="26"/>
      <c r="S180" s="26">
        <v>90</v>
      </c>
      <c r="T180" s="26"/>
      <c r="U180" s="26"/>
      <c r="V180" s="26">
        <f>SUM(V181:V181)</f>
        <v>95</v>
      </c>
      <c r="W180" s="26"/>
      <c r="X180" s="26">
        <v>95</v>
      </c>
      <c r="Y180" s="26"/>
      <c r="Z180" s="26"/>
      <c r="AA180" s="26" t="s">
        <v>24</v>
      </c>
      <c r="AB180" s="28">
        <f>SUM(AB181:AB181)</f>
        <v>0</v>
      </c>
      <c r="AC180" s="28">
        <f>SUM(AC181:AC181)</f>
        <v>0</v>
      </c>
      <c r="AD180" s="60" t="s">
        <v>134</v>
      </c>
      <c r="AE180" s="54"/>
      <c r="AF180" s="56"/>
      <c r="AG180" s="72"/>
      <c r="AH180" s="72"/>
      <c r="AI180" s="72"/>
      <c r="AJ180" s="72"/>
    </row>
    <row r="181" spans="1:36" s="1" customFormat="1" ht="27" customHeight="1">
      <c r="A181" s="21">
        <v>1</v>
      </c>
      <c r="B181" s="50" t="s">
        <v>444</v>
      </c>
      <c r="C181" s="21"/>
      <c r="D181" s="21" t="s">
        <v>30</v>
      </c>
      <c r="E181" s="28">
        <v>2</v>
      </c>
      <c r="F181" s="30" t="s">
        <v>452</v>
      </c>
      <c r="G181" s="26">
        <f>L181+Q181+V181</f>
        <v>270</v>
      </c>
      <c r="H181" s="26">
        <f t="shared" si="85"/>
        <v>0</v>
      </c>
      <c r="I181" s="26">
        <f t="shared" si="86"/>
        <v>270</v>
      </c>
      <c r="J181" s="26">
        <f t="shared" si="87"/>
        <v>0</v>
      </c>
      <c r="K181" s="26">
        <f t="shared" si="88"/>
        <v>0</v>
      </c>
      <c r="L181" s="26">
        <v>85</v>
      </c>
      <c r="M181" s="26"/>
      <c r="N181" s="26">
        <v>85</v>
      </c>
      <c r="O181" s="26"/>
      <c r="P181" s="26"/>
      <c r="Q181" s="26">
        <v>90</v>
      </c>
      <c r="R181" s="26"/>
      <c r="S181" s="26">
        <v>90</v>
      </c>
      <c r="T181" s="26"/>
      <c r="U181" s="26"/>
      <c r="V181" s="26">
        <v>95</v>
      </c>
      <c r="W181" s="26"/>
      <c r="X181" s="26">
        <v>95</v>
      </c>
      <c r="Y181" s="26"/>
      <c r="Z181" s="26"/>
      <c r="AA181" s="26" t="s">
        <v>24</v>
      </c>
      <c r="AB181" s="28"/>
      <c r="AC181" s="28"/>
      <c r="AD181" s="60" t="s">
        <v>134</v>
      </c>
      <c r="AE181" s="10"/>
      <c r="AF181" s="56"/>
      <c r="AG181" s="72"/>
      <c r="AH181" s="72"/>
      <c r="AI181" s="72"/>
      <c r="AJ181" s="72"/>
    </row>
    <row r="182" spans="1:36" s="1" customFormat="1" ht="27" customHeight="1">
      <c r="A182" s="21"/>
      <c r="B182" s="21" t="s">
        <v>148</v>
      </c>
      <c r="C182" s="21" t="s">
        <v>27</v>
      </c>
      <c r="D182" s="21" t="s">
        <v>55</v>
      </c>
      <c r="E182" s="21"/>
      <c r="F182" s="30"/>
      <c r="G182" s="26">
        <v>0</v>
      </c>
      <c r="H182" s="26">
        <f t="shared" si="85"/>
        <v>0</v>
      </c>
      <c r="I182" s="26">
        <f t="shared" si="86"/>
        <v>0</v>
      </c>
      <c r="J182" s="26">
        <f t="shared" si="87"/>
        <v>0</v>
      </c>
      <c r="K182" s="26">
        <f t="shared" si="88"/>
        <v>0</v>
      </c>
      <c r="L182" s="26">
        <v>0</v>
      </c>
      <c r="M182" s="26"/>
      <c r="N182" s="26">
        <v>0</v>
      </c>
      <c r="O182" s="26"/>
      <c r="P182" s="26"/>
      <c r="Q182" s="26">
        <v>0</v>
      </c>
      <c r="R182" s="26"/>
      <c r="S182" s="26">
        <v>0</v>
      </c>
      <c r="T182" s="26"/>
      <c r="U182" s="26"/>
      <c r="V182" s="26">
        <v>0</v>
      </c>
      <c r="W182" s="26"/>
      <c r="X182" s="26">
        <v>0</v>
      </c>
      <c r="Y182" s="26"/>
      <c r="Z182" s="26"/>
      <c r="AA182" s="26" t="s">
        <v>31</v>
      </c>
      <c r="AB182" s="28">
        <v>0</v>
      </c>
      <c r="AC182" s="28">
        <v>0</v>
      </c>
      <c r="AD182" s="60" t="s">
        <v>134</v>
      </c>
      <c r="AE182" s="54"/>
      <c r="AF182" s="56"/>
      <c r="AG182" s="72"/>
      <c r="AH182" s="72"/>
      <c r="AI182" s="72"/>
      <c r="AJ182" s="72"/>
    </row>
    <row r="183" spans="1:36" s="1" customFormat="1" ht="27" customHeight="1">
      <c r="A183" s="21"/>
      <c r="B183" s="21" t="s">
        <v>149</v>
      </c>
      <c r="C183" s="21" t="s">
        <v>23</v>
      </c>
      <c r="D183" s="21" t="s">
        <v>23</v>
      </c>
      <c r="E183" s="21">
        <f>SUM(E184,E186,E188,E194)</f>
        <v>1833</v>
      </c>
      <c r="F183" s="30"/>
      <c r="G183" s="26">
        <f>G184+G186+G188+G194</f>
        <v>1488.8799999999999</v>
      </c>
      <c r="H183" s="26">
        <f t="shared" si="85"/>
        <v>0</v>
      </c>
      <c r="I183" s="26">
        <f t="shared" si="86"/>
        <v>1488.8799999999999</v>
      </c>
      <c r="J183" s="26">
        <f t="shared" si="87"/>
        <v>0</v>
      </c>
      <c r="K183" s="26">
        <f t="shared" si="88"/>
        <v>0</v>
      </c>
      <c r="L183" s="26">
        <f>L184+L186+L188+L194</f>
        <v>318.3</v>
      </c>
      <c r="M183" s="26"/>
      <c r="N183" s="26">
        <v>318.3</v>
      </c>
      <c r="O183" s="26"/>
      <c r="P183" s="26"/>
      <c r="Q183" s="26">
        <f>Q184+Q186+Q188+Q194</f>
        <v>565.29</v>
      </c>
      <c r="R183" s="26"/>
      <c r="S183" s="26">
        <v>565.29</v>
      </c>
      <c r="T183" s="26"/>
      <c r="U183" s="26"/>
      <c r="V183" s="26">
        <f>V184+V186+V188+V194</f>
        <v>605.29</v>
      </c>
      <c r="W183" s="26"/>
      <c r="X183" s="26">
        <v>605.29</v>
      </c>
      <c r="Y183" s="26"/>
      <c r="Z183" s="26"/>
      <c r="AA183" s="26" t="s">
        <v>24</v>
      </c>
      <c r="AB183" s="28">
        <f>AB184+AB186+AB188+AB194</f>
        <v>454</v>
      </c>
      <c r="AC183" s="28">
        <f>AC184+AC186+AC188+AC194</f>
        <v>1488</v>
      </c>
      <c r="AD183" s="60" t="s">
        <v>134</v>
      </c>
      <c r="AE183" s="54"/>
      <c r="AF183" s="56"/>
      <c r="AG183" s="72"/>
      <c r="AH183" s="72"/>
      <c r="AI183" s="72"/>
      <c r="AJ183" s="72"/>
    </row>
    <row r="184" spans="1:36" s="1" customFormat="1" ht="27" customHeight="1">
      <c r="A184" s="21"/>
      <c r="B184" s="50" t="s">
        <v>151</v>
      </c>
      <c r="C184" s="21" t="s">
        <v>27</v>
      </c>
      <c r="D184" s="21" t="s">
        <v>96</v>
      </c>
      <c r="E184" s="21">
        <f>E185</f>
        <v>1350</v>
      </c>
      <c r="F184" s="30" t="s">
        <v>213</v>
      </c>
      <c r="G184" s="26">
        <f>SUM(G185:G185)</f>
        <v>422</v>
      </c>
      <c r="H184" s="26">
        <f t="shared" si="85"/>
        <v>0</v>
      </c>
      <c r="I184" s="26">
        <f t="shared" si="86"/>
        <v>422</v>
      </c>
      <c r="J184" s="26">
        <f t="shared" si="87"/>
        <v>0</v>
      </c>
      <c r="K184" s="26">
        <f t="shared" si="88"/>
        <v>0</v>
      </c>
      <c r="L184" s="26">
        <f>SUM(L185:L185)</f>
        <v>132</v>
      </c>
      <c r="M184" s="26"/>
      <c r="N184" s="26">
        <v>132</v>
      </c>
      <c r="O184" s="26"/>
      <c r="P184" s="26"/>
      <c r="Q184" s="26">
        <f>SUM(Q185:Q185)</f>
        <v>140</v>
      </c>
      <c r="R184" s="26"/>
      <c r="S184" s="26">
        <v>140</v>
      </c>
      <c r="T184" s="26"/>
      <c r="U184" s="26"/>
      <c r="V184" s="26">
        <f>SUM(V185:V185)</f>
        <v>150</v>
      </c>
      <c r="W184" s="26"/>
      <c r="X184" s="26">
        <v>150</v>
      </c>
      <c r="Y184" s="26"/>
      <c r="Z184" s="26"/>
      <c r="AA184" s="26" t="s">
        <v>24</v>
      </c>
      <c r="AB184" s="28">
        <f>SUM(AB185:AB185)</f>
        <v>422</v>
      </c>
      <c r="AC184" s="28">
        <f>SUM(AC185:AC185)</f>
        <v>1350</v>
      </c>
      <c r="AD184" s="60" t="s">
        <v>134</v>
      </c>
      <c r="AE184" s="54"/>
      <c r="AF184" s="56"/>
      <c r="AG184" s="72"/>
      <c r="AH184" s="72"/>
      <c r="AI184" s="72"/>
      <c r="AJ184" s="72"/>
    </row>
    <row r="185" spans="1:36" s="2" customFormat="1" ht="27" customHeight="1">
      <c r="A185" s="21">
        <v>1</v>
      </c>
      <c r="B185" s="50" t="s">
        <v>444</v>
      </c>
      <c r="C185" s="21" t="s">
        <v>27</v>
      </c>
      <c r="D185" s="21" t="s">
        <v>96</v>
      </c>
      <c r="E185" s="28">
        <v>1350</v>
      </c>
      <c r="F185" s="30" t="s">
        <v>453</v>
      </c>
      <c r="G185" s="94">
        <f aca="true" t="shared" si="100" ref="G185:G193">L185+Q185+V185</f>
        <v>422</v>
      </c>
      <c r="H185" s="26">
        <f t="shared" si="85"/>
        <v>0</v>
      </c>
      <c r="I185" s="26">
        <f t="shared" si="86"/>
        <v>422</v>
      </c>
      <c r="J185" s="26">
        <f t="shared" si="87"/>
        <v>0</v>
      </c>
      <c r="K185" s="26">
        <f t="shared" si="88"/>
        <v>0</v>
      </c>
      <c r="L185" s="26">
        <v>132</v>
      </c>
      <c r="M185" s="26"/>
      <c r="N185" s="26">
        <v>132</v>
      </c>
      <c r="O185" s="26"/>
      <c r="P185" s="26"/>
      <c r="Q185" s="26">
        <v>140</v>
      </c>
      <c r="R185" s="26"/>
      <c r="S185" s="26">
        <v>140</v>
      </c>
      <c r="T185" s="26"/>
      <c r="U185" s="26"/>
      <c r="V185" s="26">
        <v>150</v>
      </c>
      <c r="W185" s="26"/>
      <c r="X185" s="26">
        <v>150</v>
      </c>
      <c r="Y185" s="26"/>
      <c r="Z185" s="26"/>
      <c r="AA185" s="26" t="s">
        <v>24</v>
      </c>
      <c r="AB185" s="28">
        <v>422</v>
      </c>
      <c r="AC185" s="28">
        <v>1350</v>
      </c>
      <c r="AD185" s="60" t="s">
        <v>134</v>
      </c>
      <c r="AE185" s="10"/>
      <c r="AF185" s="96"/>
      <c r="AG185" s="77"/>
      <c r="AH185" s="77"/>
      <c r="AI185" s="77"/>
      <c r="AJ185" s="78"/>
    </row>
    <row r="186" spans="1:36" s="1" customFormat="1" ht="27" customHeight="1">
      <c r="A186" s="21"/>
      <c r="B186" s="50" t="s">
        <v>153</v>
      </c>
      <c r="C186" s="21" t="s">
        <v>27</v>
      </c>
      <c r="D186" s="21" t="s">
        <v>96</v>
      </c>
      <c r="E186" s="21">
        <f>E187</f>
        <v>77</v>
      </c>
      <c r="F186" s="30" t="s">
        <v>213</v>
      </c>
      <c r="G186" s="26">
        <f>SUM(G187)</f>
        <v>614.8</v>
      </c>
      <c r="H186" s="26">
        <f t="shared" si="85"/>
        <v>0</v>
      </c>
      <c r="I186" s="26">
        <f t="shared" si="86"/>
        <v>614.8</v>
      </c>
      <c r="J186" s="26">
        <f t="shared" si="87"/>
        <v>0</v>
      </c>
      <c r="K186" s="26">
        <f t="shared" si="88"/>
        <v>0</v>
      </c>
      <c r="L186" s="26">
        <f>SUM(L187)</f>
        <v>184.8</v>
      </c>
      <c r="M186" s="26"/>
      <c r="N186" s="26">
        <v>184.8</v>
      </c>
      <c r="O186" s="26"/>
      <c r="P186" s="26"/>
      <c r="Q186" s="26">
        <f>SUM(Q187)</f>
        <v>200</v>
      </c>
      <c r="R186" s="26"/>
      <c r="S186" s="26">
        <v>200</v>
      </c>
      <c r="T186" s="26"/>
      <c r="U186" s="26"/>
      <c r="V186" s="26">
        <f>SUM(V187)</f>
        <v>230</v>
      </c>
      <c r="W186" s="26"/>
      <c r="X186" s="26">
        <v>230</v>
      </c>
      <c r="Y186" s="26"/>
      <c r="Z186" s="26"/>
      <c r="AA186" s="26" t="s">
        <v>24</v>
      </c>
      <c r="AB186" s="28">
        <f>SUM(AB187)</f>
        <v>0</v>
      </c>
      <c r="AC186" s="28">
        <f>SUM(AC187)</f>
        <v>0</v>
      </c>
      <c r="AD186" s="60" t="s">
        <v>155</v>
      </c>
      <c r="AE186" s="54"/>
      <c r="AF186" s="56"/>
      <c r="AG186" s="72"/>
      <c r="AH186" s="72"/>
      <c r="AI186" s="72"/>
      <c r="AJ186" s="72"/>
    </row>
    <row r="187" spans="1:36" s="1" customFormat="1" ht="30.75" customHeight="1">
      <c r="A187" s="21">
        <v>1</v>
      </c>
      <c r="B187" s="50" t="s">
        <v>454</v>
      </c>
      <c r="C187" s="21"/>
      <c r="D187" s="21" t="s">
        <v>96</v>
      </c>
      <c r="E187" s="28">
        <v>77</v>
      </c>
      <c r="F187" s="30" t="s">
        <v>455</v>
      </c>
      <c r="G187" s="28">
        <f t="shared" si="100"/>
        <v>614.8</v>
      </c>
      <c r="H187" s="26">
        <f t="shared" si="85"/>
        <v>0</v>
      </c>
      <c r="I187" s="26">
        <f t="shared" si="86"/>
        <v>614.8</v>
      </c>
      <c r="J187" s="26">
        <f t="shared" si="87"/>
        <v>0</v>
      </c>
      <c r="K187" s="26">
        <f t="shared" si="88"/>
        <v>0</v>
      </c>
      <c r="L187" s="28">
        <v>184.8</v>
      </c>
      <c r="M187" s="28"/>
      <c r="N187" s="28">
        <v>184.8</v>
      </c>
      <c r="O187" s="28"/>
      <c r="P187" s="28"/>
      <c r="Q187" s="28">
        <v>200</v>
      </c>
      <c r="R187" s="28"/>
      <c r="S187" s="28">
        <v>200</v>
      </c>
      <c r="T187" s="28"/>
      <c r="U187" s="28"/>
      <c r="V187" s="28">
        <v>230</v>
      </c>
      <c r="W187" s="28"/>
      <c r="X187" s="28">
        <v>230</v>
      </c>
      <c r="Y187" s="28"/>
      <c r="Z187" s="28"/>
      <c r="AA187" s="26" t="s">
        <v>31</v>
      </c>
      <c r="AB187" s="28"/>
      <c r="AC187" s="28"/>
      <c r="AD187" s="60" t="s">
        <v>155</v>
      </c>
      <c r="AE187" s="54"/>
      <c r="AF187" s="56"/>
      <c r="AG187" s="72"/>
      <c r="AH187" s="72"/>
      <c r="AI187" s="72"/>
      <c r="AJ187" s="72"/>
    </row>
    <row r="188" spans="1:36" s="1" customFormat="1" ht="27" customHeight="1">
      <c r="A188" s="21"/>
      <c r="B188" s="21" t="s">
        <v>156</v>
      </c>
      <c r="C188" s="21" t="s">
        <v>27</v>
      </c>
      <c r="D188" s="21" t="s">
        <v>96</v>
      </c>
      <c r="E188" s="21">
        <f>SUM(E189:E193)</f>
        <v>10</v>
      </c>
      <c r="F188" s="30" t="s">
        <v>213</v>
      </c>
      <c r="G188" s="26">
        <f>SUM(G189:G193)</f>
        <v>4.5</v>
      </c>
      <c r="H188" s="26">
        <f t="shared" si="85"/>
        <v>0</v>
      </c>
      <c r="I188" s="26">
        <f t="shared" si="86"/>
        <v>4.5</v>
      </c>
      <c r="J188" s="26">
        <f t="shared" si="87"/>
        <v>0</v>
      </c>
      <c r="K188" s="26">
        <f t="shared" si="88"/>
        <v>0</v>
      </c>
      <c r="L188" s="26">
        <f>SUM(L189:L193)</f>
        <v>1.5</v>
      </c>
      <c r="M188" s="26"/>
      <c r="N188" s="26">
        <f>SUM(N189:N193)</f>
        <v>1.5</v>
      </c>
      <c r="O188" s="26"/>
      <c r="P188" s="26"/>
      <c r="Q188" s="26">
        <f>SUM(Q189:Q193)</f>
        <v>1.5</v>
      </c>
      <c r="R188" s="26"/>
      <c r="S188" s="26">
        <f aca="true" t="shared" si="101" ref="S188:X188">SUM(S189:S193)</f>
        <v>1.5</v>
      </c>
      <c r="T188" s="26"/>
      <c r="U188" s="26"/>
      <c r="V188" s="26">
        <f t="shared" si="101"/>
        <v>1.5</v>
      </c>
      <c r="W188" s="26"/>
      <c r="X188" s="26">
        <f t="shared" si="101"/>
        <v>1.5</v>
      </c>
      <c r="Y188" s="26"/>
      <c r="Z188" s="26"/>
      <c r="AA188" s="26" t="s">
        <v>24</v>
      </c>
      <c r="AB188" s="28">
        <f>SUM(AB189:AB193)</f>
        <v>0</v>
      </c>
      <c r="AC188" s="28">
        <f>SUM(AC189:AC193)</f>
        <v>10</v>
      </c>
      <c r="AD188" s="60" t="s">
        <v>158</v>
      </c>
      <c r="AE188" s="54"/>
      <c r="AF188" s="63"/>
      <c r="AG188" s="72"/>
      <c r="AH188" s="72"/>
      <c r="AI188" s="72"/>
      <c r="AJ188" s="72"/>
    </row>
    <row r="189" spans="1:36" s="1" customFormat="1" ht="27" customHeight="1">
      <c r="A189" s="21">
        <v>1</v>
      </c>
      <c r="B189" s="21" t="s">
        <v>456</v>
      </c>
      <c r="C189" s="21" t="s">
        <v>27</v>
      </c>
      <c r="D189" s="21" t="s">
        <v>96</v>
      </c>
      <c r="E189" s="21">
        <v>2</v>
      </c>
      <c r="F189" s="30" t="s">
        <v>457</v>
      </c>
      <c r="G189" s="26">
        <f t="shared" si="100"/>
        <v>0.8999999999999999</v>
      </c>
      <c r="H189" s="26">
        <f t="shared" si="85"/>
        <v>0</v>
      </c>
      <c r="I189" s="26">
        <f t="shared" si="86"/>
        <v>0.8999999999999999</v>
      </c>
      <c r="J189" s="26">
        <f t="shared" si="87"/>
        <v>0</v>
      </c>
      <c r="K189" s="26">
        <f t="shared" si="88"/>
        <v>0</v>
      </c>
      <c r="L189" s="26">
        <v>0.3</v>
      </c>
      <c r="M189" s="26"/>
      <c r="N189" s="26">
        <v>0.3</v>
      </c>
      <c r="O189" s="26"/>
      <c r="P189" s="26"/>
      <c r="Q189" s="26">
        <v>0.3</v>
      </c>
      <c r="R189" s="26"/>
      <c r="S189" s="26">
        <v>0.3</v>
      </c>
      <c r="T189" s="26"/>
      <c r="U189" s="26"/>
      <c r="V189" s="26">
        <v>0.3</v>
      </c>
      <c r="W189" s="26"/>
      <c r="X189" s="26">
        <v>0.3</v>
      </c>
      <c r="Y189" s="26"/>
      <c r="Z189" s="26"/>
      <c r="AA189" s="26" t="s">
        <v>24</v>
      </c>
      <c r="AB189" s="28"/>
      <c r="AC189" s="28">
        <v>2</v>
      </c>
      <c r="AD189" s="60" t="s">
        <v>158</v>
      </c>
      <c r="AE189" s="54"/>
      <c r="AF189" s="63"/>
      <c r="AG189" s="72"/>
      <c r="AH189" s="72"/>
      <c r="AI189" s="72"/>
      <c r="AJ189" s="72"/>
    </row>
    <row r="190" spans="1:36" s="1" customFormat="1" ht="27" customHeight="1">
      <c r="A190" s="21">
        <v>2</v>
      </c>
      <c r="B190" s="21" t="s">
        <v>458</v>
      </c>
      <c r="C190" s="21" t="s">
        <v>27</v>
      </c>
      <c r="D190" s="21" t="s">
        <v>96</v>
      </c>
      <c r="E190" s="21">
        <v>2</v>
      </c>
      <c r="F190" s="30" t="s">
        <v>457</v>
      </c>
      <c r="G190" s="26">
        <f t="shared" si="100"/>
        <v>0.8999999999999999</v>
      </c>
      <c r="H190" s="26">
        <f t="shared" si="85"/>
        <v>0</v>
      </c>
      <c r="I190" s="26">
        <f t="shared" si="86"/>
        <v>0.8999999999999999</v>
      </c>
      <c r="J190" s="26">
        <f t="shared" si="87"/>
        <v>0</v>
      </c>
      <c r="K190" s="26">
        <f t="shared" si="88"/>
        <v>0</v>
      </c>
      <c r="L190" s="26">
        <v>0.3</v>
      </c>
      <c r="M190" s="26"/>
      <c r="N190" s="26">
        <v>0.3</v>
      </c>
      <c r="O190" s="26"/>
      <c r="P190" s="26"/>
      <c r="Q190" s="26">
        <v>0.3</v>
      </c>
      <c r="R190" s="26"/>
      <c r="S190" s="26">
        <v>0.3</v>
      </c>
      <c r="T190" s="26"/>
      <c r="U190" s="26"/>
      <c r="V190" s="26">
        <v>0.3</v>
      </c>
      <c r="W190" s="26"/>
      <c r="X190" s="26">
        <v>0.3</v>
      </c>
      <c r="Y190" s="26"/>
      <c r="Z190" s="26"/>
      <c r="AA190" s="26" t="s">
        <v>24</v>
      </c>
      <c r="AB190" s="28"/>
      <c r="AC190" s="28">
        <v>2</v>
      </c>
      <c r="AD190" s="60" t="s">
        <v>158</v>
      </c>
      <c r="AE190" s="54"/>
      <c r="AF190" s="63"/>
      <c r="AG190" s="72"/>
      <c r="AH190" s="72"/>
      <c r="AI190" s="72"/>
      <c r="AJ190" s="72"/>
    </row>
    <row r="191" spans="1:36" s="1" customFormat="1" ht="27" customHeight="1">
      <c r="A191" s="21">
        <v>3</v>
      </c>
      <c r="B191" s="21" t="s">
        <v>459</v>
      </c>
      <c r="C191" s="21" t="s">
        <v>27</v>
      </c>
      <c r="D191" s="21" t="s">
        <v>96</v>
      </c>
      <c r="E191" s="28">
        <v>2</v>
      </c>
      <c r="F191" s="30" t="s">
        <v>457</v>
      </c>
      <c r="G191" s="26">
        <f t="shared" si="100"/>
        <v>0.8999999999999999</v>
      </c>
      <c r="H191" s="26">
        <f t="shared" si="85"/>
        <v>0</v>
      </c>
      <c r="I191" s="26">
        <f t="shared" si="86"/>
        <v>0.8999999999999999</v>
      </c>
      <c r="J191" s="26">
        <f t="shared" si="87"/>
        <v>0</v>
      </c>
      <c r="K191" s="26">
        <f t="shared" si="88"/>
        <v>0</v>
      </c>
      <c r="L191" s="26">
        <v>0.3</v>
      </c>
      <c r="M191" s="26"/>
      <c r="N191" s="26">
        <v>0.3</v>
      </c>
      <c r="O191" s="26"/>
      <c r="P191" s="26"/>
      <c r="Q191" s="26">
        <v>0.3</v>
      </c>
      <c r="R191" s="26"/>
      <c r="S191" s="26">
        <v>0.3</v>
      </c>
      <c r="T191" s="26"/>
      <c r="U191" s="26"/>
      <c r="V191" s="26">
        <v>0.3</v>
      </c>
      <c r="W191" s="26"/>
      <c r="X191" s="26">
        <v>0.3</v>
      </c>
      <c r="Y191" s="26"/>
      <c r="Z191" s="26"/>
      <c r="AA191" s="26" t="s">
        <v>24</v>
      </c>
      <c r="AB191" s="28"/>
      <c r="AC191" s="28">
        <v>2</v>
      </c>
      <c r="AD191" s="60" t="s">
        <v>158</v>
      </c>
      <c r="AE191" s="54"/>
      <c r="AF191" s="63"/>
      <c r="AG191" s="72"/>
      <c r="AH191" s="72"/>
      <c r="AI191" s="72"/>
      <c r="AJ191" s="72"/>
    </row>
    <row r="192" spans="1:36" s="1" customFormat="1" ht="27" customHeight="1">
      <c r="A192" s="21">
        <v>4</v>
      </c>
      <c r="B192" s="21" t="s">
        <v>460</v>
      </c>
      <c r="C192" s="21" t="s">
        <v>27</v>
      </c>
      <c r="D192" s="21" t="s">
        <v>96</v>
      </c>
      <c r="E192" s="28">
        <v>2</v>
      </c>
      <c r="F192" s="22" t="s">
        <v>457</v>
      </c>
      <c r="G192" s="26">
        <f t="shared" si="100"/>
        <v>0.8999999999999999</v>
      </c>
      <c r="H192" s="26">
        <f t="shared" si="85"/>
        <v>0</v>
      </c>
      <c r="I192" s="26">
        <f t="shared" si="86"/>
        <v>0.8999999999999999</v>
      </c>
      <c r="J192" s="26">
        <f t="shared" si="87"/>
        <v>0</v>
      </c>
      <c r="K192" s="26">
        <f t="shared" si="88"/>
        <v>0</v>
      </c>
      <c r="L192" s="26">
        <v>0.3</v>
      </c>
      <c r="M192" s="26"/>
      <c r="N192" s="26">
        <v>0.3</v>
      </c>
      <c r="O192" s="26"/>
      <c r="P192" s="26"/>
      <c r="Q192" s="26">
        <v>0.3</v>
      </c>
      <c r="R192" s="26"/>
      <c r="S192" s="26">
        <v>0.3</v>
      </c>
      <c r="T192" s="26"/>
      <c r="U192" s="26"/>
      <c r="V192" s="26">
        <v>0.3</v>
      </c>
      <c r="W192" s="26"/>
      <c r="X192" s="26">
        <v>0.3</v>
      </c>
      <c r="Y192" s="26"/>
      <c r="Z192" s="26"/>
      <c r="AA192" s="26" t="s">
        <v>24</v>
      </c>
      <c r="AB192" s="28"/>
      <c r="AC192" s="28">
        <v>2</v>
      </c>
      <c r="AD192" s="60" t="s">
        <v>158</v>
      </c>
      <c r="AE192" s="54"/>
      <c r="AF192" s="63"/>
      <c r="AG192" s="72"/>
      <c r="AH192" s="72"/>
      <c r="AI192" s="72"/>
      <c r="AJ192" s="72"/>
    </row>
    <row r="193" spans="1:36" s="1" customFormat="1" ht="27" customHeight="1">
      <c r="A193" s="21">
        <v>5</v>
      </c>
      <c r="B193" s="21" t="s">
        <v>461</v>
      </c>
      <c r="C193" s="21" t="s">
        <v>27</v>
      </c>
      <c r="D193" s="21" t="s">
        <v>96</v>
      </c>
      <c r="E193" s="28">
        <v>2</v>
      </c>
      <c r="F193" s="30" t="s">
        <v>457</v>
      </c>
      <c r="G193" s="26">
        <f t="shared" si="100"/>
        <v>0.8999999999999999</v>
      </c>
      <c r="H193" s="26">
        <f t="shared" si="85"/>
        <v>0</v>
      </c>
      <c r="I193" s="26">
        <f t="shared" si="86"/>
        <v>0.8999999999999999</v>
      </c>
      <c r="J193" s="26">
        <f t="shared" si="87"/>
        <v>0</v>
      </c>
      <c r="K193" s="26">
        <f t="shared" si="88"/>
        <v>0</v>
      </c>
      <c r="L193" s="26">
        <v>0.3</v>
      </c>
      <c r="M193" s="26"/>
      <c r="N193" s="26">
        <v>0.3</v>
      </c>
      <c r="O193" s="26"/>
      <c r="P193" s="26"/>
      <c r="Q193" s="26">
        <v>0.3</v>
      </c>
      <c r="R193" s="26"/>
      <c r="S193" s="26">
        <v>0.3</v>
      </c>
      <c r="T193" s="26"/>
      <c r="U193" s="26"/>
      <c r="V193" s="26">
        <v>0.3</v>
      </c>
      <c r="W193" s="26"/>
      <c r="X193" s="26">
        <v>0.3</v>
      </c>
      <c r="Y193" s="26"/>
      <c r="Z193" s="26"/>
      <c r="AA193" s="26" t="s">
        <v>24</v>
      </c>
      <c r="AB193" s="28"/>
      <c r="AC193" s="28">
        <v>2</v>
      </c>
      <c r="AD193" s="60" t="s">
        <v>158</v>
      </c>
      <c r="AE193" s="54"/>
      <c r="AF193" s="63"/>
      <c r="AG193" s="72"/>
      <c r="AH193" s="72"/>
      <c r="AI193" s="72"/>
      <c r="AJ193" s="72"/>
    </row>
    <row r="194" spans="1:36" s="1" customFormat="1" ht="27" customHeight="1">
      <c r="A194" s="21"/>
      <c r="B194" s="21" t="s">
        <v>159</v>
      </c>
      <c r="C194" s="21" t="s">
        <v>27</v>
      </c>
      <c r="D194" s="21" t="s">
        <v>96</v>
      </c>
      <c r="E194" s="21">
        <f>E195</f>
        <v>396</v>
      </c>
      <c r="F194" s="30" t="s">
        <v>213</v>
      </c>
      <c r="G194" s="26">
        <f>SUM(L194,Q194,V194)</f>
        <v>447.58</v>
      </c>
      <c r="H194" s="26">
        <f t="shared" si="85"/>
        <v>0</v>
      </c>
      <c r="I194" s="26">
        <f t="shared" si="86"/>
        <v>447.58</v>
      </c>
      <c r="J194" s="26">
        <f t="shared" si="87"/>
        <v>0</v>
      </c>
      <c r="K194" s="26">
        <f t="shared" si="88"/>
        <v>0</v>
      </c>
      <c r="L194" s="26">
        <f>SUM(L195:L195)</f>
        <v>0</v>
      </c>
      <c r="M194" s="26"/>
      <c r="N194" s="26"/>
      <c r="O194" s="26"/>
      <c r="P194" s="26"/>
      <c r="Q194" s="26">
        <f>SUM(Q195:Q195)</f>
        <v>223.79</v>
      </c>
      <c r="R194" s="26"/>
      <c r="S194" s="26">
        <f aca="true" t="shared" si="102" ref="S194:X194">SUM(S195:S195)</f>
        <v>223.79</v>
      </c>
      <c r="T194" s="26"/>
      <c r="U194" s="26"/>
      <c r="V194" s="26">
        <f t="shared" si="102"/>
        <v>223.79</v>
      </c>
      <c r="W194" s="26"/>
      <c r="X194" s="26">
        <f t="shared" si="102"/>
        <v>223.79</v>
      </c>
      <c r="Y194" s="26"/>
      <c r="Z194" s="26"/>
      <c r="AA194" s="26" t="s">
        <v>24</v>
      </c>
      <c r="AB194" s="28">
        <f>SUM(AB195:AB195)</f>
        <v>32</v>
      </c>
      <c r="AC194" s="28">
        <f>SUM(AC195:AC195)</f>
        <v>128</v>
      </c>
      <c r="AD194" s="60" t="s">
        <v>134</v>
      </c>
      <c r="AE194" s="54"/>
      <c r="AF194" s="63"/>
      <c r="AG194" s="72"/>
      <c r="AH194" s="72"/>
      <c r="AI194" s="72"/>
      <c r="AJ194" s="72"/>
    </row>
    <row r="195" spans="1:36" s="5" customFormat="1" ht="33" customHeight="1">
      <c r="A195" s="98">
        <v>1</v>
      </c>
      <c r="B195" s="43" t="s">
        <v>462</v>
      </c>
      <c r="C195" s="21" t="s">
        <v>27</v>
      </c>
      <c r="D195" s="21" t="s">
        <v>96</v>
      </c>
      <c r="E195" s="99">
        <v>396</v>
      </c>
      <c r="F195" s="100" t="s">
        <v>463</v>
      </c>
      <c r="G195" s="26">
        <f>SUM(L195,Q195,V195)</f>
        <v>447.58</v>
      </c>
      <c r="H195" s="26">
        <f t="shared" si="85"/>
        <v>0</v>
      </c>
      <c r="I195" s="26">
        <f t="shared" si="86"/>
        <v>447.58</v>
      </c>
      <c r="J195" s="26">
        <f t="shared" si="87"/>
        <v>0</v>
      </c>
      <c r="K195" s="26">
        <f t="shared" si="88"/>
        <v>0</v>
      </c>
      <c r="L195" s="114"/>
      <c r="M195" s="114"/>
      <c r="N195" s="114"/>
      <c r="O195" s="114"/>
      <c r="P195" s="114"/>
      <c r="Q195" s="114">
        <v>223.79</v>
      </c>
      <c r="R195" s="114"/>
      <c r="S195" s="114">
        <v>223.79</v>
      </c>
      <c r="T195" s="114"/>
      <c r="U195" s="114"/>
      <c r="V195" s="114">
        <v>223.79</v>
      </c>
      <c r="W195" s="114"/>
      <c r="X195" s="114">
        <v>223.79</v>
      </c>
      <c r="Y195" s="114"/>
      <c r="Z195" s="114"/>
      <c r="AA195" s="26" t="s">
        <v>24</v>
      </c>
      <c r="AB195" s="99">
        <v>32</v>
      </c>
      <c r="AC195" s="99">
        <v>128</v>
      </c>
      <c r="AD195" s="60" t="s">
        <v>134</v>
      </c>
      <c r="AE195" s="54"/>
      <c r="AF195" s="56"/>
      <c r="AG195" s="121"/>
      <c r="AH195" s="121"/>
      <c r="AI195" s="121"/>
      <c r="AJ195" s="72"/>
    </row>
    <row r="196" spans="1:36" s="1" customFormat="1" ht="19.5" customHeight="1">
      <c r="A196" s="21"/>
      <c r="B196" s="21" t="s">
        <v>161</v>
      </c>
      <c r="C196" s="21" t="s">
        <v>23</v>
      </c>
      <c r="D196" s="21" t="s">
        <v>23</v>
      </c>
      <c r="E196" s="21" t="s">
        <v>23</v>
      </c>
      <c r="F196" s="22" t="s">
        <v>23</v>
      </c>
      <c r="G196" s="26">
        <f>SUM(L196,Q196,V196)</f>
        <v>478.5</v>
      </c>
      <c r="H196" s="26">
        <f t="shared" si="85"/>
        <v>178.5</v>
      </c>
      <c r="I196" s="26">
        <f t="shared" si="86"/>
        <v>300</v>
      </c>
      <c r="J196" s="26">
        <f t="shared" si="87"/>
        <v>0</v>
      </c>
      <c r="K196" s="26">
        <f t="shared" si="88"/>
        <v>0</v>
      </c>
      <c r="L196" s="26">
        <f>L199+L200+L211+L197</f>
        <v>170</v>
      </c>
      <c r="M196" s="26">
        <f>M199+M200+M211+M197</f>
        <v>70</v>
      </c>
      <c r="N196" s="26">
        <f>N199+N200+N211+N197</f>
        <v>100</v>
      </c>
      <c r="O196" s="26">
        <f>O199+O200+O211+O197</f>
        <v>0</v>
      </c>
      <c r="P196" s="26">
        <f>P199+P200+P211+P197</f>
        <v>0</v>
      </c>
      <c r="Q196" s="26">
        <f aca="true" t="shared" si="103" ref="Q196:Z196">Q197+Q199+Q200+Q211</f>
        <v>160</v>
      </c>
      <c r="R196" s="26">
        <f t="shared" si="103"/>
        <v>60</v>
      </c>
      <c r="S196" s="26">
        <f t="shared" si="103"/>
        <v>100</v>
      </c>
      <c r="T196" s="26">
        <f t="shared" si="103"/>
        <v>0</v>
      </c>
      <c r="U196" s="26">
        <f t="shared" si="103"/>
        <v>0</v>
      </c>
      <c r="V196" s="26">
        <f t="shared" si="103"/>
        <v>148.5</v>
      </c>
      <c r="W196" s="26">
        <f t="shared" si="103"/>
        <v>48.5</v>
      </c>
      <c r="X196" s="26">
        <f t="shared" si="103"/>
        <v>100</v>
      </c>
      <c r="Y196" s="26">
        <f t="shared" si="103"/>
        <v>0</v>
      </c>
      <c r="Z196" s="26">
        <f t="shared" si="103"/>
        <v>0</v>
      </c>
      <c r="AA196" s="26"/>
      <c r="AB196" s="28"/>
      <c r="AC196" s="28"/>
      <c r="AD196" s="21" t="s">
        <v>23</v>
      </c>
      <c r="AE196" s="4"/>
      <c r="AF196" s="56"/>
      <c r="AG196" s="72"/>
      <c r="AH196" s="72"/>
      <c r="AI196" s="72"/>
      <c r="AJ196" s="72"/>
    </row>
    <row r="197" spans="1:36" s="1" customFormat="1" ht="19.5" customHeight="1">
      <c r="A197" s="21"/>
      <c r="B197" s="21" t="s">
        <v>163</v>
      </c>
      <c r="C197" s="21" t="s">
        <v>27</v>
      </c>
      <c r="D197" s="21" t="s">
        <v>96</v>
      </c>
      <c r="E197" s="21">
        <f>E198</f>
        <v>2000</v>
      </c>
      <c r="F197" s="30"/>
      <c r="G197" s="26">
        <f>SUM(G198)</f>
        <v>300</v>
      </c>
      <c r="H197" s="26">
        <f t="shared" si="85"/>
        <v>0</v>
      </c>
      <c r="I197" s="26">
        <f t="shared" si="86"/>
        <v>300</v>
      </c>
      <c r="J197" s="26">
        <f t="shared" si="87"/>
        <v>0</v>
      </c>
      <c r="K197" s="26">
        <f t="shared" si="88"/>
        <v>0</v>
      </c>
      <c r="L197" s="26">
        <f>SUM(L198)</f>
        <v>100</v>
      </c>
      <c r="M197" s="26">
        <f>SUM(M198)</f>
        <v>0</v>
      </c>
      <c r="N197" s="26">
        <f>SUM(N198)</f>
        <v>100</v>
      </c>
      <c r="O197" s="26">
        <f>SUM(O198)</f>
        <v>0</v>
      </c>
      <c r="P197" s="26">
        <f>SUM(P198)</f>
        <v>0</v>
      </c>
      <c r="Q197" s="26">
        <f aca="true" t="shared" si="104" ref="Q197:Z197">SUM(L198:L198)</f>
        <v>100</v>
      </c>
      <c r="R197" s="26">
        <f t="shared" si="104"/>
        <v>0</v>
      </c>
      <c r="S197" s="26">
        <f t="shared" si="104"/>
        <v>100</v>
      </c>
      <c r="T197" s="26">
        <f t="shared" si="104"/>
        <v>0</v>
      </c>
      <c r="U197" s="26">
        <f t="shared" si="104"/>
        <v>0</v>
      </c>
      <c r="V197" s="26">
        <f t="shared" si="104"/>
        <v>100</v>
      </c>
      <c r="W197" s="26">
        <f t="shared" si="104"/>
        <v>0</v>
      </c>
      <c r="X197" s="26">
        <f t="shared" si="104"/>
        <v>100</v>
      </c>
      <c r="Y197" s="26">
        <f t="shared" si="104"/>
        <v>0</v>
      </c>
      <c r="Z197" s="26">
        <f t="shared" si="104"/>
        <v>0</v>
      </c>
      <c r="AA197" s="26" t="s">
        <v>24</v>
      </c>
      <c r="AB197" s="28">
        <f>SUM(AA198:AA198)</f>
        <v>0</v>
      </c>
      <c r="AC197" s="28">
        <f>SUM(AC198)</f>
        <v>2000</v>
      </c>
      <c r="AD197" s="60" t="s">
        <v>88</v>
      </c>
      <c r="AE197" s="4"/>
      <c r="AF197" s="56"/>
      <c r="AG197" s="72"/>
      <c r="AH197" s="72"/>
      <c r="AI197" s="72"/>
      <c r="AJ197" s="72"/>
    </row>
    <row r="198" spans="1:36" s="1" customFormat="1" ht="34.5" customHeight="1">
      <c r="A198" s="21">
        <v>1</v>
      </c>
      <c r="B198" s="21" t="s">
        <v>464</v>
      </c>
      <c r="C198" s="21" t="s">
        <v>27</v>
      </c>
      <c r="D198" s="21" t="s">
        <v>96</v>
      </c>
      <c r="E198" s="21">
        <v>2000</v>
      </c>
      <c r="F198" s="30" t="s">
        <v>465</v>
      </c>
      <c r="G198" s="26">
        <f aca="true" t="shared" si="105" ref="G198:G210">L198+Q198+V198</f>
        <v>300</v>
      </c>
      <c r="H198" s="26">
        <f t="shared" si="85"/>
        <v>0</v>
      </c>
      <c r="I198" s="26">
        <f t="shared" si="86"/>
        <v>300</v>
      </c>
      <c r="J198" s="26">
        <f t="shared" si="87"/>
        <v>0</v>
      </c>
      <c r="K198" s="26">
        <f t="shared" si="88"/>
        <v>0</v>
      </c>
      <c r="L198" s="26">
        <v>100</v>
      </c>
      <c r="M198" s="26"/>
      <c r="N198" s="26">
        <v>100</v>
      </c>
      <c r="O198" s="26"/>
      <c r="P198" s="26"/>
      <c r="Q198" s="26">
        <v>100</v>
      </c>
      <c r="R198" s="26"/>
      <c r="S198" s="26">
        <v>100</v>
      </c>
      <c r="T198" s="26"/>
      <c r="U198" s="26"/>
      <c r="V198" s="26">
        <v>100</v>
      </c>
      <c r="W198" s="26"/>
      <c r="X198" s="26">
        <v>100</v>
      </c>
      <c r="Y198" s="26"/>
      <c r="Z198" s="26"/>
      <c r="AA198" s="26" t="s">
        <v>24</v>
      </c>
      <c r="AB198" s="28"/>
      <c r="AC198" s="28">
        <v>2000</v>
      </c>
      <c r="AD198" s="60" t="s">
        <v>88</v>
      </c>
      <c r="AE198" s="54"/>
      <c r="AF198" s="63"/>
      <c r="AG198" s="72"/>
      <c r="AH198" s="72"/>
      <c r="AI198" s="72"/>
      <c r="AJ198" s="72"/>
    </row>
    <row r="199" spans="1:36" s="1" customFormat="1" ht="19.5" customHeight="1">
      <c r="A199" s="21"/>
      <c r="B199" s="21" t="s">
        <v>165</v>
      </c>
      <c r="C199" s="21" t="s">
        <v>27</v>
      </c>
      <c r="D199" s="21" t="s">
        <v>86</v>
      </c>
      <c r="E199" s="21"/>
      <c r="F199" s="30"/>
      <c r="G199" s="26"/>
      <c r="H199" s="26">
        <f t="shared" si="85"/>
        <v>0</v>
      </c>
      <c r="I199" s="26">
        <f t="shared" si="86"/>
        <v>0</v>
      </c>
      <c r="J199" s="26">
        <f t="shared" si="87"/>
        <v>0</v>
      </c>
      <c r="K199" s="26">
        <f t="shared" si="88"/>
        <v>0</v>
      </c>
      <c r="L199" s="26"/>
      <c r="M199" s="26"/>
      <c r="N199" s="26"/>
      <c r="O199" s="26"/>
      <c r="P199" s="26"/>
      <c r="Q199" s="26"/>
      <c r="R199" s="26"/>
      <c r="S199" s="26"/>
      <c r="T199" s="26"/>
      <c r="U199" s="26"/>
      <c r="V199" s="26"/>
      <c r="W199" s="26"/>
      <c r="X199" s="26"/>
      <c r="Y199" s="26"/>
      <c r="Z199" s="26"/>
      <c r="AA199" s="26" t="s">
        <v>24</v>
      </c>
      <c r="AB199" s="28"/>
      <c r="AC199" s="28"/>
      <c r="AD199" s="60" t="s">
        <v>466</v>
      </c>
      <c r="AE199" s="54"/>
      <c r="AF199" s="63"/>
      <c r="AG199" s="72"/>
      <c r="AH199" s="72"/>
      <c r="AI199" s="72"/>
      <c r="AJ199" s="72"/>
    </row>
    <row r="200" spans="1:36" s="1" customFormat="1" ht="19.5" customHeight="1">
      <c r="A200" s="21"/>
      <c r="B200" s="21" t="s">
        <v>166</v>
      </c>
      <c r="C200" s="21" t="s">
        <v>27</v>
      </c>
      <c r="D200" s="21" t="s">
        <v>86</v>
      </c>
      <c r="E200" s="21">
        <f>SUM(E201:E210)</f>
        <v>1785</v>
      </c>
      <c r="F200" s="30"/>
      <c r="G200" s="26">
        <f>SUM(G201:G210)</f>
        <v>178.5</v>
      </c>
      <c r="H200" s="26">
        <f t="shared" si="85"/>
        <v>178.5</v>
      </c>
      <c r="I200" s="26">
        <f t="shared" si="86"/>
        <v>0</v>
      </c>
      <c r="J200" s="26">
        <f t="shared" si="87"/>
        <v>0</v>
      </c>
      <c r="K200" s="26">
        <f t="shared" si="88"/>
        <v>0</v>
      </c>
      <c r="L200" s="26">
        <f>SUM(L201:L210)</f>
        <v>70</v>
      </c>
      <c r="M200" s="26">
        <f>SUM(M201:M210)</f>
        <v>70</v>
      </c>
      <c r="N200" s="26"/>
      <c r="O200" s="26"/>
      <c r="P200" s="26"/>
      <c r="Q200" s="26">
        <f>SUM(Q201:Q210)</f>
        <v>60</v>
      </c>
      <c r="R200" s="26">
        <v>60</v>
      </c>
      <c r="S200" s="26"/>
      <c r="T200" s="26"/>
      <c r="U200" s="26"/>
      <c r="V200" s="26">
        <f>SUM(V201:V210)</f>
        <v>48.5</v>
      </c>
      <c r="W200" s="26">
        <v>48.5</v>
      </c>
      <c r="X200" s="26"/>
      <c r="Y200" s="26"/>
      <c r="Z200" s="26"/>
      <c r="AA200" s="26" t="s">
        <v>24</v>
      </c>
      <c r="AB200" s="28">
        <f>SUM(AB201:AB210)</f>
        <v>0</v>
      </c>
      <c r="AC200" s="28">
        <f>SUM(AC201:AC210)</f>
        <v>1785</v>
      </c>
      <c r="AD200" s="60"/>
      <c r="AE200" s="54"/>
      <c r="AF200" s="56"/>
      <c r="AG200" s="72"/>
      <c r="AH200" s="72"/>
      <c r="AI200" s="72"/>
      <c r="AJ200" s="72"/>
    </row>
    <row r="201" spans="1:36" s="1" customFormat="1" ht="28.5" customHeight="1">
      <c r="A201" s="21">
        <v>1</v>
      </c>
      <c r="B201" s="21" t="s">
        <v>467</v>
      </c>
      <c r="C201" s="21" t="s">
        <v>27</v>
      </c>
      <c r="D201" s="21" t="s">
        <v>86</v>
      </c>
      <c r="E201" s="21">
        <v>50</v>
      </c>
      <c r="F201" s="83" t="s">
        <v>468</v>
      </c>
      <c r="G201" s="26">
        <f t="shared" si="105"/>
        <v>5</v>
      </c>
      <c r="H201" s="26">
        <f t="shared" si="85"/>
        <v>5</v>
      </c>
      <c r="I201" s="26">
        <f t="shared" si="86"/>
        <v>0</v>
      </c>
      <c r="J201" s="26">
        <f t="shared" si="87"/>
        <v>0</v>
      </c>
      <c r="K201" s="26">
        <f t="shared" si="88"/>
        <v>0</v>
      </c>
      <c r="L201" s="26">
        <v>5</v>
      </c>
      <c r="M201" s="26">
        <v>5</v>
      </c>
      <c r="N201" s="26"/>
      <c r="O201" s="26"/>
      <c r="P201" s="26"/>
      <c r="Q201" s="26"/>
      <c r="R201" s="26"/>
      <c r="S201" s="26"/>
      <c r="T201" s="26"/>
      <c r="U201" s="26"/>
      <c r="V201" s="26"/>
      <c r="W201" s="26"/>
      <c r="X201" s="26"/>
      <c r="Y201" s="26"/>
      <c r="Z201" s="26"/>
      <c r="AA201" s="26" t="s">
        <v>24</v>
      </c>
      <c r="AB201" s="28"/>
      <c r="AC201" s="21">
        <v>50</v>
      </c>
      <c r="AD201" s="60" t="s">
        <v>44</v>
      </c>
      <c r="AE201" s="54"/>
      <c r="AF201" s="63"/>
      <c r="AG201" s="72"/>
      <c r="AH201" s="72"/>
      <c r="AI201" s="72"/>
      <c r="AJ201" s="72"/>
    </row>
    <row r="202" spans="1:36" s="1" customFormat="1" ht="27" customHeight="1">
      <c r="A202" s="21">
        <v>2</v>
      </c>
      <c r="B202" s="21" t="s">
        <v>469</v>
      </c>
      <c r="C202" s="21" t="s">
        <v>27</v>
      </c>
      <c r="D202" s="21" t="s">
        <v>86</v>
      </c>
      <c r="E202" s="21">
        <v>60</v>
      </c>
      <c r="F202" s="83" t="s">
        <v>470</v>
      </c>
      <c r="G202" s="26">
        <f t="shared" si="105"/>
        <v>6</v>
      </c>
      <c r="H202" s="26">
        <f t="shared" si="85"/>
        <v>6</v>
      </c>
      <c r="I202" s="26">
        <f t="shared" si="86"/>
        <v>0</v>
      </c>
      <c r="J202" s="26">
        <f t="shared" si="87"/>
        <v>0</v>
      </c>
      <c r="K202" s="26">
        <f t="shared" si="88"/>
        <v>0</v>
      </c>
      <c r="L202" s="26">
        <v>6</v>
      </c>
      <c r="M202" s="26">
        <v>6</v>
      </c>
      <c r="N202" s="26"/>
      <c r="O202" s="26"/>
      <c r="P202" s="26"/>
      <c r="Q202" s="26"/>
      <c r="R202" s="26"/>
      <c r="S202" s="26"/>
      <c r="T202" s="26"/>
      <c r="U202" s="26"/>
      <c r="V202" s="26"/>
      <c r="W202" s="26"/>
      <c r="X202" s="26"/>
      <c r="Y202" s="26"/>
      <c r="Z202" s="26"/>
      <c r="AA202" s="26" t="s">
        <v>24</v>
      </c>
      <c r="AB202" s="28"/>
      <c r="AC202" s="21">
        <v>60</v>
      </c>
      <c r="AD202" s="60" t="s">
        <v>44</v>
      </c>
      <c r="AE202" s="54"/>
      <c r="AF202" s="63"/>
      <c r="AG202" s="72"/>
      <c r="AH202" s="72"/>
      <c r="AI202" s="72"/>
      <c r="AJ202" s="72"/>
    </row>
    <row r="203" spans="1:36" s="1" customFormat="1" ht="24.75" customHeight="1">
      <c r="A203" s="21">
        <v>3</v>
      </c>
      <c r="B203" s="21" t="s">
        <v>471</v>
      </c>
      <c r="C203" s="21" t="s">
        <v>27</v>
      </c>
      <c r="D203" s="21" t="s">
        <v>86</v>
      </c>
      <c r="E203" s="21">
        <v>100</v>
      </c>
      <c r="F203" s="83" t="s">
        <v>472</v>
      </c>
      <c r="G203" s="26">
        <f t="shared" si="105"/>
        <v>10</v>
      </c>
      <c r="H203" s="26">
        <f t="shared" si="85"/>
        <v>10</v>
      </c>
      <c r="I203" s="26">
        <f t="shared" si="86"/>
        <v>0</v>
      </c>
      <c r="J203" s="26">
        <f t="shared" si="87"/>
        <v>0</v>
      </c>
      <c r="K203" s="26">
        <f t="shared" si="88"/>
        <v>0</v>
      </c>
      <c r="L203" s="26">
        <v>10</v>
      </c>
      <c r="M203" s="26">
        <v>10</v>
      </c>
      <c r="N203" s="26"/>
      <c r="O203" s="26"/>
      <c r="P203" s="26"/>
      <c r="Q203" s="26"/>
      <c r="R203" s="26"/>
      <c r="S203" s="26"/>
      <c r="T203" s="26"/>
      <c r="U203" s="26"/>
      <c r="V203" s="26"/>
      <c r="W203" s="26"/>
      <c r="X203" s="26"/>
      <c r="Y203" s="26"/>
      <c r="Z203" s="26"/>
      <c r="AA203" s="26" t="s">
        <v>24</v>
      </c>
      <c r="AB203" s="28"/>
      <c r="AC203" s="21">
        <v>100</v>
      </c>
      <c r="AD203" s="60" t="s">
        <v>44</v>
      </c>
      <c r="AE203" s="54"/>
      <c r="AF203" s="63"/>
      <c r="AG203" s="72"/>
      <c r="AH203" s="72"/>
      <c r="AI203" s="72"/>
      <c r="AJ203" s="72"/>
    </row>
    <row r="204" spans="1:36" s="1" customFormat="1" ht="24.75" customHeight="1">
      <c r="A204" s="21">
        <v>4</v>
      </c>
      <c r="B204" s="21" t="s">
        <v>473</v>
      </c>
      <c r="C204" s="21" t="s">
        <v>27</v>
      </c>
      <c r="D204" s="21" t="s">
        <v>86</v>
      </c>
      <c r="E204" s="21">
        <v>120</v>
      </c>
      <c r="F204" s="83" t="s">
        <v>474</v>
      </c>
      <c r="G204" s="26">
        <f t="shared" si="105"/>
        <v>12</v>
      </c>
      <c r="H204" s="26">
        <f t="shared" si="85"/>
        <v>12</v>
      </c>
      <c r="I204" s="26">
        <f t="shared" si="86"/>
        <v>0</v>
      </c>
      <c r="J204" s="26">
        <f t="shared" si="87"/>
        <v>0</v>
      </c>
      <c r="K204" s="26">
        <f t="shared" si="88"/>
        <v>0</v>
      </c>
      <c r="L204" s="26">
        <v>12</v>
      </c>
      <c r="M204" s="26">
        <v>12</v>
      </c>
      <c r="N204" s="26"/>
      <c r="O204" s="26"/>
      <c r="P204" s="26"/>
      <c r="Q204" s="26"/>
      <c r="R204" s="26"/>
      <c r="S204" s="26"/>
      <c r="T204" s="26"/>
      <c r="U204" s="26"/>
      <c r="V204" s="26"/>
      <c r="W204" s="26"/>
      <c r="X204" s="26"/>
      <c r="Y204" s="26"/>
      <c r="Z204" s="26"/>
      <c r="AA204" s="26" t="s">
        <v>24</v>
      </c>
      <c r="AB204" s="28"/>
      <c r="AC204" s="21">
        <v>120</v>
      </c>
      <c r="AD204" s="60" t="s">
        <v>44</v>
      </c>
      <c r="AE204" s="54"/>
      <c r="AF204" s="63"/>
      <c r="AG204" s="72"/>
      <c r="AH204" s="72"/>
      <c r="AI204" s="72"/>
      <c r="AJ204" s="72"/>
    </row>
    <row r="205" spans="1:36" s="1" customFormat="1" ht="24.75" customHeight="1">
      <c r="A205" s="21">
        <v>5</v>
      </c>
      <c r="B205" s="21" t="s">
        <v>475</v>
      </c>
      <c r="C205" s="21" t="s">
        <v>27</v>
      </c>
      <c r="D205" s="21" t="s">
        <v>86</v>
      </c>
      <c r="E205" s="21">
        <v>120</v>
      </c>
      <c r="F205" s="83" t="s">
        <v>476</v>
      </c>
      <c r="G205" s="26">
        <f t="shared" si="105"/>
        <v>12</v>
      </c>
      <c r="H205" s="26">
        <f t="shared" si="85"/>
        <v>12</v>
      </c>
      <c r="I205" s="26">
        <f t="shared" si="86"/>
        <v>0</v>
      </c>
      <c r="J205" s="26">
        <f t="shared" si="87"/>
        <v>0</v>
      </c>
      <c r="K205" s="26">
        <f t="shared" si="88"/>
        <v>0</v>
      </c>
      <c r="L205" s="26">
        <v>12</v>
      </c>
      <c r="M205" s="26">
        <v>12</v>
      </c>
      <c r="N205" s="26"/>
      <c r="O205" s="26"/>
      <c r="P205" s="26"/>
      <c r="Q205" s="26"/>
      <c r="R205" s="26"/>
      <c r="S205" s="26"/>
      <c r="T205" s="26"/>
      <c r="U205" s="26"/>
      <c r="V205" s="26"/>
      <c r="W205" s="26"/>
      <c r="X205" s="26"/>
      <c r="Y205" s="26"/>
      <c r="Z205" s="26"/>
      <c r="AA205" s="26" t="s">
        <v>24</v>
      </c>
      <c r="AB205" s="28"/>
      <c r="AC205" s="21">
        <v>120</v>
      </c>
      <c r="AD205" s="60" t="s">
        <v>44</v>
      </c>
      <c r="AE205" s="54"/>
      <c r="AF205" s="63"/>
      <c r="AG205" s="72"/>
      <c r="AH205" s="72"/>
      <c r="AI205" s="72"/>
      <c r="AJ205" s="72"/>
    </row>
    <row r="206" spans="1:36" s="1" customFormat="1" ht="24.75" customHeight="1">
      <c r="A206" s="21">
        <v>6</v>
      </c>
      <c r="B206" s="21" t="s">
        <v>477</v>
      </c>
      <c r="C206" s="21" t="s">
        <v>27</v>
      </c>
      <c r="D206" s="21" t="s">
        <v>86</v>
      </c>
      <c r="E206" s="21">
        <v>100</v>
      </c>
      <c r="F206" s="83" t="s">
        <v>478</v>
      </c>
      <c r="G206" s="26">
        <f t="shared" si="105"/>
        <v>10</v>
      </c>
      <c r="H206" s="26">
        <f t="shared" si="85"/>
        <v>10</v>
      </c>
      <c r="I206" s="26">
        <f t="shared" si="86"/>
        <v>0</v>
      </c>
      <c r="J206" s="26">
        <f t="shared" si="87"/>
        <v>0</v>
      </c>
      <c r="K206" s="26">
        <f t="shared" si="88"/>
        <v>0</v>
      </c>
      <c r="L206" s="26">
        <v>10</v>
      </c>
      <c r="M206" s="26">
        <v>10</v>
      </c>
      <c r="N206" s="26"/>
      <c r="O206" s="26"/>
      <c r="P206" s="26"/>
      <c r="Q206" s="26"/>
      <c r="R206" s="26"/>
      <c r="S206" s="26"/>
      <c r="T206" s="26"/>
      <c r="U206" s="26"/>
      <c r="V206" s="26"/>
      <c r="W206" s="26"/>
      <c r="X206" s="26"/>
      <c r="Y206" s="26"/>
      <c r="Z206" s="26"/>
      <c r="AA206" s="26" t="s">
        <v>24</v>
      </c>
      <c r="AB206" s="28"/>
      <c r="AC206" s="21">
        <v>100</v>
      </c>
      <c r="AD206" s="60" t="s">
        <v>44</v>
      </c>
      <c r="AE206" s="54"/>
      <c r="AF206" s="63"/>
      <c r="AG206" s="72"/>
      <c r="AH206" s="72"/>
      <c r="AI206" s="72"/>
      <c r="AJ206" s="72"/>
    </row>
    <row r="207" spans="1:36" s="1" customFormat="1" ht="24.75" customHeight="1">
      <c r="A207" s="21">
        <v>7</v>
      </c>
      <c r="B207" s="21" t="s">
        <v>479</v>
      </c>
      <c r="C207" s="21" t="s">
        <v>27</v>
      </c>
      <c r="D207" s="21" t="s">
        <v>86</v>
      </c>
      <c r="E207" s="21">
        <v>50</v>
      </c>
      <c r="F207" s="83" t="s">
        <v>480</v>
      </c>
      <c r="G207" s="26">
        <f t="shared" si="105"/>
        <v>5</v>
      </c>
      <c r="H207" s="26">
        <f t="shared" si="85"/>
        <v>5</v>
      </c>
      <c r="I207" s="26">
        <f t="shared" si="86"/>
        <v>0</v>
      </c>
      <c r="J207" s="26">
        <f t="shared" si="87"/>
        <v>0</v>
      </c>
      <c r="K207" s="26">
        <f t="shared" si="88"/>
        <v>0</v>
      </c>
      <c r="L207" s="26">
        <v>5</v>
      </c>
      <c r="M207" s="26">
        <v>5</v>
      </c>
      <c r="N207" s="26"/>
      <c r="O207" s="26"/>
      <c r="P207" s="26"/>
      <c r="Q207" s="26"/>
      <c r="R207" s="26"/>
      <c r="S207" s="26"/>
      <c r="T207" s="26"/>
      <c r="U207" s="26"/>
      <c r="V207" s="26"/>
      <c r="W207" s="26"/>
      <c r="X207" s="26"/>
      <c r="Y207" s="26"/>
      <c r="Z207" s="26"/>
      <c r="AA207" s="26" t="s">
        <v>24</v>
      </c>
      <c r="AB207" s="28"/>
      <c r="AC207" s="21">
        <v>50</v>
      </c>
      <c r="AD207" s="60" t="s">
        <v>44</v>
      </c>
      <c r="AE207" s="54"/>
      <c r="AF207" s="63"/>
      <c r="AG207" s="72"/>
      <c r="AH207" s="72"/>
      <c r="AI207" s="72"/>
      <c r="AJ207" s="72"/>
    </row>
    <row r="208" spans="1:36" s="1" customFormat="1" ht="24.75" customHeight="1">
      <c r="A208" s="21">
        <v>8</v>
      </c>
      <c r="B208" s="21" t="s">
        <v>481</v>
      </c>
      <c r="C208" s="21" t="s">
        <v>27</v>
      </c>
      <c r="D208" s="21" t="s">
        <v>86</v>
      </c>
      <c r="E208" s="21">
        <v>50</v>
      </c>
      <c r="F208" s="83" t="s">
        <v>482</v>
      </c>
      <c r="G208" s="26">
        <f t="shared" si="105"/>
        <v>5</v>
      </c>
      <c r="H208" s="26">
        <f t="shared" si="85"/>
        <v>5</v>
      </c>
      <c r="I208" s="26">
        <f t="shared" si="86"/>
        <v>0</v>
      </c>
      <c r="J208" s="26">
        <f t="shared" si="87"/>
        <v>0</v>
      </c>
      <c r="K208" s="26">
        <f t="shared" si="88"/>
        <v>0</v>
      </c>
      <c r="L208" s="26">
        <v>5</v>
      </c>
      <c r="M208" s="26">
        <v>5</v>
      </c>
      <c r="N208" s="26"/>
      <c r="O208" s="26"/>
      <c r="P208" s="26"/>
      <c r="Q208" s="26"/>
      <c r="R208" s="26"/>
      <c r="S208" s="26"/>
      <c r="T208" s="26"/>
      <c r="U208" s="26"/>
      <c r="V208" s="26"/>
      <c r="W208" s="26"/>
      <c r="X208" s="26"/>
      <c r="Y208" s="26"/>
      <c r="Z208" s="26"/>
      <c r="AA208" s="26" t="s">
        <v>24</v>
      </c>
      <c r="AB208" s="28"/>
      <c r="AC208" s="21">
        <v>50</v>
      </c>
      <c r="AD208" s="60" t="s">
        <v>44</v>
      </c>
      <c r="AE208" s="54"/>
      <c r="AF208" s="63"/>
      <c r="AG208" s="72"/>
      <c r="AH208" s="72"/>
      <c r="AI208" s="72"/>
      <c r="AJ208" s="72"/>
    </row>
    <row r="209" spans="1:36" s="1" customFormat="1" ht="27" customHeight="1">
      <c r="A209" s="21">
        <v>9</v>
      </c>
      <c r="B209" s="21" t="s">
        <v>483</v>
      </c>
      <c r="C209" s="21" t="s">
        <v>27</v>
      </c>
      <c r="D209" s="21" t="s">
        <v>86</v>
      </c>
      <c r="E209" s="21">
        <v>50</v>
      </c>
      <c r="F209" s="83" t="s">
        <v>484</v>
      </c>
      <c r="G209" s="26">
        <f t="shared" si="105"/>
        <v>5</v>
      </c>
      <c r="H209" s="26">
        <f t="shared" si="85"/>
        <v>5</v>
      </c>
      <c r="I209" s="26">
        <f t="shared" si="86"/>
        <v>0</v>
      </c>
      <c r="J209" s="26">
        <f t="shared" si="87"/>
        <v>0</v>
      </c>
      <c r="K209" s="26">
        <f t="shared" si="88"/>
        <v>0</v>
      </c>
      <c r="L209" s="26">
        <v>5</v>
      </c>
      <c r="M209" s="26">
        <v>5</v>
      </c>
      <c r="N209" s="26"/>
      <c r="O209" s="26"/>
      <c r="P209" s="26"/>
      <c r="Q209" s="26"/>
      <c r="R209" s="26"/>
      <c r="S209" s="26"/>
      <c r="T209" s="26"/>
      <c r="U209" s="26"/>
      <c r="V209" s="26"/>
      <c r="W209" s="26"/>
      <c r="X209" s="26"/>
      <c r="Y209" s="26"/>
      <c r="Z209" s="26"/>
      <c r="AA209" s="26" t="s">
        <v>24</v>
      </c>
      <c r="AB209" s="28"/>
      <c r="AC209" s="21">
        <v>50</v>
      </c>
      <c r="AD209" s="60" t="s">
        <v>44</v>
      </c>
      <c r="AE209" s="54"/>
      <c r="AF209" s="63"/>
      <c r="AG209" s="72"/>
      <c r="AH209" s="72"/>
      <c r="AI209" s="72"/>
      <c r="AJ209" s="72"/>
    </row>
    <row r="210" spans="1:36" s="2" customFormat="1" ht="30" customHeight="1">
      <c r="A210" s="21">
        <v>10</v>
      </c>
      <c r="B210" s="28" t="s">
        <v>485</v>
      </c>
      <c r="C210" s="21" t="s">
        <v>27</v>
      </c>
      <c r="D210" s="21" t="s">
        <v>86</v>
      </c>
      <c r="E210" s="28">
        <v>1085</v>
      </c>
      <c r="F210" s="101" t="s">
        <v>486</v>
      </c>
      <c r="G210" s="26">
        <f t="shared" si="105"/>
        <v>108.5</v>
      </c>
      <c r="H210" s="26">
        <f t="shared" si="85"/>
        <v>108.5</v>
      </c>
      <c r="I210" s="26">
        <f t="shared" si="86"/>
        <v>0</v>
      </c>
      <c r="J210" s="26">
        <f t="shared" si="87"/>
        <v>0</v>
      </c>
      <c r="K210" s="26">
        <f t="shared" si="88"/>
        <v>0</v>
      </c>
      <c r="L210" s="26"/>
      <c r="M210" s="26"/>
      <c r="N210" s="26"/>
      <c r="O210" s="26"/>
      <c r="P210" s="26"/>
      <c r="Q210" s="26">
        <v>60</v>
      </c>
      <c r="R210" s="26">
        <v>60</v>
      </c>
      <c r="S210" s="26"/>
      <c r="T210" s="26"/>
      <c r="U210" s="26"/>
      <c r="V210" s="26">
        <v>48.5</v>
      </c>
      <c r="W210" s="26">
        <v>48.5</v>
      </c>
      <c r="X210" s="26"/>
      <c r="Y210" s="26"/>
      <c r="Z210" s="26"/>
      <c r="AA210" s="26" t="s">
        <v>24</v>
      </c>
      <c r="AB210" s="28"/>
      <c r="AC210" s="28">
        <v>1085</v>
      </c>
      <c r="AD210" s="60" t="s">
        <v>44</v>
      </c>
      <c r="AE210" s="69"/>
      <c r="AF210" s="63"/>
      <c r="AG210" s="77"/>
      <c r="AH210" s="77"/>
      <c r="AI210" s="77"/>
      <c r="AJ210" s="78"/>
    </row>
    <row r="211" spans="1:36" s="1" customFormat="1" ht="24.75" customHeight="1">
      <c r="A211" s="21"/>
      <c r="B211" s="21" t="s">
        <v>168</v>
      </c>
      <c r="C211" s="21" t="s">
        <v>27</v>
      </c>
      <c r="D211" s="21" t="s">
        <v>86</v>
      </c>
      <c r="E211" s="21"/>
      <c r="F211" s="30"/>
      <c r="G211" s="26">
        <v>0</v>
      </c>
      <c r="H211" s="26">
        <f t="shared" si="85"/>
        <v>0</v>
      </c>
      <c r="I211" s="26">
        <f t="shared" si="86"/>
        <v>0</v>
      </c>
      <c r="J211" s="26">
        <f t="shared" si="87"/>
        <v>0</v>
      </c>
      <c r="K211" s="26">
        <f t="shared" si="88"/>
        <v>0</v>
      </c>
      <c r="L211" s="26">
        <v>0</v>
      </c>
      <c r="M211" s="26"/>
      <c r="N211" s="26"/>
      <c r="O211" s="26"/>
      <c r="P211" s="26"/>
      <c r="Q211" s="26">
        <v>0</v>
      </c>
      <c r="R211" s="26"/>
      <c r="S211" s="26"/>
      <c r="T211" s="26"/>
      <c r="U211" s="26"/>
      <c r="V211" s="26">
        <v>0</v>
      </c>
      <c r="W211" s="26"/>
      <c r="X211" s="26"/>
      <c r="Y211" s="26"/>
      <c r="Z211" s="26"/>
      <c r="AA211" s="26" t="s">
        <v>24</v>
      </c>
      <c r="AB211" s="28">
        <v>0</v>
      </c>
      <c r="AC211" s="28">
        <v>0</v>
      </c>
      <c r="AD211" s="60" t="s">
        <v>112</v>
      </c>
      <c r="AE211" s="4"/>
      <c r="AF211" s="56"/>
      <c r="AG211" s="72"/>
      <c r="AH211" s="72"/>
      <c r="AI211" s="72"/>
      <c r="AJ211" s="72"/>
    </row>
    <row r="212" spans="1:36" s="1" customFormat="1" ht="24.75" customHeight="1">
      <c r="A212" s="21"/>
      <c r="B212" s="50" t="s">
        <v>169</v>
      </c>
      <c r="C212" s="21" t="s">
        <v>23</v>
      </c>
      <c r="D212" s="21" t="s">
        <v>23</v>
      </c>
      <c r="E212" s="28"/>
      <c r="F212" s="30"/>
      <c r="G212" s="26">
        <f>SUM(L212,Q212,V212)</f>
        <v>114222.06490000001</v>
      </c>
      <c r="H212" s="26">
        <f t="shared" si="85"/>
        <v>7755.268</v>
      </c>
      <c r="I212" s="26">
        <f t="shared" si="86"/>
        <v>72961.155</v>
      </c>
      <c r="J212" s="26">
        <f t="shared" si="87"/>
        <v>0</v>
      </c>
      <c r="K212" s="26">
        <f t="shared" si="88"/>
        <v>33505.6419</v>
      </c>
      <c r="L212" s="26">
        <f>L213+L371+L382+L428+L429+L557+L558</f>
        <v>47410.9599</v>
      </c>
      <c r="M212" s="26">
        <f>M213+M371+M382+M428+M429+M557+M558</f>
        <v>4240.528</v>
      </c>
      <c r="N212" s="26">
        <f>N213+N371+N382+N428+N429+N557+N558</f>
        <v>20919.364999999998</v>
      </c>
      <c r="O212" s="26">
        <f>O213+O371+O382+O428+O429+O557+O558</f>
        <v>0</v>
      </c>
      <c r="P212" s="26">
        <f>P213+P371+P382+P428+P429+P557+P558</f>
        <v>22251.0669</v>
      </c>
      <c r="Q212" s="26">
        <f aca="true" t="shared" si="106" ref="Q212:Z212">Q213+Q369+Q371+Q382+Q428+Q429+Q557+Q558</f>
        <v>37616.895</v>
      </c>
      <c r="R212" s="26">
        <f t="shared" si="106"/>
        <v>2318.74</v>
      </c>
      <c r="S212" s="26">
        <f t="shared" si="106"/>
        <v>28404.76</v>
      </c>
      <c r="T212" s="26">
        <f t="shared" si="106"/>
        <v>0</v>
      </c>
      <c r="U212" s="26">
        <f t="shared" si="106"/>
        <v>6893.3949999999995</v>
      </c>
      <c r="V212" s="26">
        <f t="shared" si="106"/>
        <v>29194.210000000003</v>
      </c>
      <c r="W212" s="26">
        <f t="shared" si="106"/>
        <v>1196</v>
      </c>
      <c r="X212" s="26">
        <f t="shared" si="106"/>
        <v>23637.030000000002</v>
      </c>
      <c r="Y212" s="26">
        <f t="shared" si="106"/>
        <v>0</v>
      </c>
      <c r="Z212" s="26">
        <f t="shared" si="106"/>
        <v>4361.18</v>
      </c>
      <c r="AA212" s="26"/>
      <c r="AB212" s="28"/>
      <c r="AC212" s="28"/>
      <c r="AD212" s="21" t="s">
        <v>23</v>
      </c>
      <c r="AE212" s="4"/>
      <c r="AF212" s="56"/>
      <c r="AG212" s="72"/>
      <c r="AH212" s="72"/>
      <c r="AI212" s="72"/>
      <c r="AJ212" s="72"/>
    </row>
    <row r="213" spans="1:36" s="1" customFormat="1" ht="24.75" customHeight="1">
      <c r="A213" s="21"/>
      <c r="B213" s="50" t="s">
        <v>171</v>
      </c>
      <c r="C213" s="21" t="s">
        <v>35</v>
      </c>
      <c r="D213" s="21" t="s">
        <v>172</v>
      </c>
      <c r="E213" s="42">
        <f>SUM(E215:E362)</f>
        <v>771.6679999999999</v>
      </c>
      <c r="F213" s="30" t="s">
        <v>487</v>
      </c>
      <c r="G213" s="26">
        <f>SUM(L213,Q213,V213)</f>
        <v>34318.39690000001</v>
      </c>
      <c r="H213" s="26">
        <f t="shared" si="85"/>
        <v>1474.53</v>
      </c>
      <c r="I213" s="26">
        <f t="shared" si="86"/>
        <v>6493.745</v>
      </c>
      <c r="J213" s="26">
        <f t="shared" si="87"/>
        <v>0</v>
      </c>
      <c r="K213" s="26">
        <f t="shared" si="88"/>
        <v>26350.121900000002</v>
      </c>
      <c r="L213" s="26">
        <f>SUM(L214:L369)</f>
        <v>24281.946900000006</v>
      </c>
      <c r="M213" s="26">
        <f>SUM(M214:M369)</f>
        <v>1474.53</v>
      </c>
      <c r="N213" s="26">
        <f>SUM(N214:N369)</f>
        <v>4471.87</v>
      </c>
      <c r="O213" s="26">
        <f>SUM(O214:O369)</f>
        <v>0</v>
      </c>
      <c r="P213" s="26">
        <f>SUM(P214:P369)</f>
        <v>18335.5469</v>
      </c>
      <c r="Q213" s="26">
        <f aca="true" t="shared" si="107" ref="M213:Z213">SUM(Q215:Q369)</f>
        <v>5149.3949999999995</v>
      </c>
      <c r="R213" s="26">
        <f t="shared" si="107"/>
        <v>0</v>
      </c>
      <c r="S213" s="26">
        <f t="shared" si="107"/>
        <v>1196</v>
      </c>
      <c r="T213" s="26">
        <f t="shared" si="107"/>
        <v>0</v>
      </c>
      <c r="U213" s="26">
        <f t="shared" si="107"/>
        <v>3953.3949999999995</v>
      </c>
      <c r="V213" s="26">
        <f t="shared" si="107"/>
        <v>4887.055</v>
      </c>
      <c r="W213" s="26">
        <f t="shared" si="107"/>
        <v>0</v>
      </c>
      <c r="X213" s="26">
        <f t="shared" si="107"/>
        <v>825.875</v>
      </c>
      <c r="Y213" s="26">
        <f t="shared" si="107"/>
        <v>0</v>
      </c>
      <c r="Z213" s="26">
        <f t="shared" si="107"/>
        <v>4061.1800000000003</v>
      </c>
      <c r="AA213" s="116" t="s">
        <v>31</v>
      </c>
      <c r="AB213" s="28">
        <f>SUM(AB214:AB347)</f>
        <v>10300</v>
      </c>
      <c r="AC213" s="28">
        <f>SUM(AC214:AC347)</f>
        <v>39405</v>
      </c>
      <c r="AD213" s="60" t="s">
        <v>174</v>
      </c>
      <c r="AE213" s="4"/>
      <c r="AF213" s="56"/>
      <c r="AG213" s="72"/>
      <c r="AH213" s="72"/>
      <c r="AI213" s="72"/>
      <c r="AJ213" s="72"/>
    </row>
    <row r="214" spans="1:36" s="1" customFormat="1" ht="63" customHeight="1">
      <c r="A214" s="21">
        <v>1</v>
      </c>
      <c r="B214" s="50" t="s">
        <v>488</v>
      </c>
      <c r="C214" s="36" t="s">
        <v>489</v>
      </c>
      <c r="D214" s="21" t="s">
        <v>172</v>
      </c>
      <c r="E214" s="42"/>
      <c r="F214" s="30" t="s">
        <v>490</v>
      </c>
      <c r="G214" s="26">
        <v>115.33</v>
      </c>
      <c r="H214" s="26">
        <f t="shared" si="85"/>
        <v>115.33</v>
      </c>
      <c r="I214" s="26">
        <f t="shared" si="86"/>
        <v>0</v>
      </c>
      <c r="J214" s="26">
        <f t="shared" si="87"/>
        <v>0</v>
      </c>
      <c r="K214" s="26">
        <f t="shared" si="88"/>
        <v>0</v>
      </c>
      <c r="L214" s="26">
        <v>115.33</v>
      </c>
      <c r="M214" s="26">
        <v>115.33</v>
      </c>
      <c r="N214" s="26"/>
      <c r="O214" s="26"/>
      <c r="P214" s="26"/>
      <c r="Q214" s="26"/>
      <c r="R214" s="26"/>
      <c r="S214" s="26"/>
      <c r="T214" s="26"/>
      <c r="U214" s="26"/>
      <c r="V214" s="26"/>
      <c r="W214" s="26"/>
      <c r="X214" s="26"/>
      <c r="Y214" s="26"/>
      <c r="Z214" s="26"/>
      <c r="AA214" s="116" t="s">
        <v>31</v>
      </c>
      <c r="AB214" s="28"/>
      <c r="AC214" s="28"/>
      <c r="AD214" s="60"/>
      <c r="AE214" s="4"/>
      <c r="AF214" s="56"/>
      <c r="AG214" s="72"/>
      <c r="AH214" s="72"/>
      <c r="AI214" s="72"/>
      <c r="AJ214" s="72"/>
    </row>
    <row r="215" spans="1:35" s="6" customFormat="1" ht="93.75" customHeight="1">
      <c r="A215" s="21">
        <v>2</v>
      </c>
      <c r="B215" s="21" t="s">
        <v>491</v>
      </c>
      <c r="C215" s="36" t="s">
        <v>489</v>
      </c>
      <c r="D215" s="21" t="s">
        <v>172</v>
      </c>
      <c r="E215" s="102"/>
      <c r="F215" s="22" t="s">
        <v>492</v>
      </c>
      <c r="G215" s="26">
        <f aca="true" t="shared" si="108" ref="G215:G278">L215+Q215+V215</f>
        <v>395.9</v>
      </c>
      <c r="H215" s="26">
        <f aca="true" t="shared" si="109" ref="H215:H278">M215+R215+W215</f>
        <v>0</v>
      </c>
      <c r="I215" s="26">
        <f aca="true" t="shared" si="110" ref="I215:I278">N215+S215+X215</f>
        <v>0</v>
      </c>
      <c r="J215" s="26">
        <f aca="true" t="shared" si="111" ref="J215:J278">O215+T215+Y215</f>
        <v>0</v>
      </c>
      <c r="K215" s="26">
        <f aca="true" t="shared" si="112" ref="K215:K278">P215+U215+Z215</f>
        <v>395.9</v>
      </c>
      <c r="L215" s="26">
        <v>395.9</v>
      </c>
      <c r="M215" s="115"/>
      <c r="N215" s="115"/>
      <c r="O215" s="115"/>
      <c r="P215" s="26">
        <v>395.9</v>
      </c>
      <c r="Q215" s="36"/>
      <c r="R215" s="36"/>
      <c r="S215" s="36"/>
      <c r="T215" s="36"/>
      <c r="U215" s="36"/>
      <c r="V215" s="36"/>
      <c r="W215" s="36"/>
      <c r="X215" s="36"/>
      <c r="Y215" s="36"/>
      <c r="Z215" s="36"/>
      <c r="AA215" s="21" t="s">
        <v>31</v>
      </c>
      <c r="AB215" s="97">
        <v>53</v>
      </c>
      <c r="AC215" s="97">
        <v>200</v>
      </c>
      <c r="AD215" s="60" t="s">
        <v>174</v>
      </c>
      <c r="AE215" s="117"/>
      <c r="AF215" s="118"/>
      <c r="AI215" s="117"/>
    </row>
    <row r="216" spans="1:35" s="6" customFormat="1" ht="100.5" customHeight="1">
      <c r="A216" s="21">
        <v>3</v>
      </c>
      <c r="B216" s="21" t="s">
        <v>493</v>
      </c>
      <c r="C216" s="36" t="s">
        <v>489</v>
      </c>
      <c r="D216" s="21" t="s">
        <v>172</v>
      </c>
      <c r="E216" s="102"/>
      <c r="F216" s="22" t="s">
        <v>492</v>
      </c>
      <c r="G216" s="26">
        <f t="shared" si="108"/>
        <v>340.26</v>
      </c>
      <c r="H216" s="26">
        <f t="shared" si="109"/>
        <v>0</v>
      </c>
      <c r="I216" s="26">
        <f t="shared" si="110"/>
        <v>0</v>
      </c>
      <c r="J216" s="26">
        <f t="shared" si="111"/>
        <v>0</v>
      </c>
      <c r="K216" s="26">
        <f t="shared" si="112"/>
        <v>340.26</v>
      </c>
      <c r="L216" s="26">
        <v>340.26</v>
      </c>
      <c r="M216" s="115"/>
      <c r="N216" s="115"/>
      <c r="O216" s="115"/>
      <c r="P216" s="26">
        <v>340.26</v>
      </c>
      <c r="Q216" s="36"/>
      <c r="R216" s="36"/>
      <c r="S216" s="36"/>
      <c r="T216" s="36"/>
      <c r="U216" s="36"/>
      <c r="V216" s="36"/>
      <c r="W216" s="36"/>
      <c r="X216" s="36"/>
      <c r="Y216" s="36"/>
      <c r="Z216" s="36"/>
      <c r="AA216" s="21" t="s">
        <v>31</v>
      </c>
      <c r="AB216" s="97">
        <v>49</v>
      </c>
      <c r="AC216" s="97">
        <v>166</v>
      </c>
      <c r="AD216" s="60" t="s">
        <v>174</v>
      </c>
      <c r="AE216" s="117"/>
      <c r="AF216" s="118"/>
      <c r="AI216" s="117"/>
    </row>
    <row r="217" spans="1:35" s="6" customFormat="1" ht="25.5" customHeight="1">
      <c r="A217" s="21">
        <v>4</v>
      </c>
      <c r="B217" s="21" t="s">
        <v>494</v>
      </c>
      <c r="C217" s="36" t="s">
        <v>489</v>
      </c>
      <c r="D217" s="21" t="s">
        <v>172</v>
      </c>
      <c r="E217" s="102"/>
      <c r="F217" s="91" t="s">
        <v>495</v>
      </c>
      <c r="G217" s="26">
        <f t="shared" si="108"/>
        <v>194.2647</v>
      </c>
      <c r="H217" s="26">
        <f t="shared" si="109"/>
        <v>0</v>
      </c>
      <c r="I217" s="26">
        <f t="shared" si="110"/>
        <v>0</v>
      </c>
      <c r="J217" s="26">
        <f t="shared" si="111"/>
        <v>0</v>
      </c>
      <c r="K217" s="26">
        <f t="shared" si="112"/>
        <v>194.2647</v>
      </c>
      <c r="L217" s="115">
        <v>194.2647</v>
      </c>
      <c r="M217" s="115"/>
      <c r="N217" s="115"/>
      <c r="O217" s="115"/>
      <c r="P217" s="115">
        <v>194.2647</v>
      </c>
      <c r="Q217" s="36"/>
      <c r="R217" s="36"/>
      <c r="S217" s="36"/>
      <c r="T217" s="36"/>
      <c r="U217" s="36"/>
      <c r="V217" s="36"/>
      <c r="W217" s="36"/>
      <c r="X217" s="36"/>
      <c r="Y217" s="36"/>
      <c r="Z217" s="36"/>
      <c r="AA217" s="21" t="s">
        <v>31</v>
      </c>
      <c r="AB217" s="97"/>
      <c r="AC217" s="97"/>
      <c r="AD217" s="60" t="s">
        <v>174</v>
      </c>
      <c r="AE217" s="117"/>
      <c r="AF217" s="118"/>
      <c r="AI217" s="117"/>
    </row>
    <row r="218" spans="1:35" s="6" customFormat="1" ht="25.5" customHeight="1">
      <c r="A218" s="21">
        <v>5</v>
      </c>
      <c r="B218" s="21" t="s">
        <v>496</v>
      </c>
      <c r="C218" s="36" t="s">
        <v>489</v>
      </c>
      <c r="D218" s="21" t="s">
        <v>172</v>
      </c>
      <c r="E218" s="102">
        <v>0.878</v>
      </c>
      <c r="F218" s="22" t="s">
        <v>497</v>
      </c>
      <c r="G218" s="26">
        <f t="shared" si="108"/>
        <v>61.46</v>
      </c>
      <c r="H218" s="26">
        <f t="shared" si="109"/>
        <v>0</v>
      </c>
      <c r="I218" s="26">
        <f t="shared" si="110"/>
        <v>0</v>
      </c>
      <c r="J218" s="26">
        <f t="shared" si="111"/>
        <v>0</v>
      </c>
      <c r="K218" s="26">
        <f t="shared" si="112"/>
        <v>61.46</v>
      </c>
      <c r="L218" s="21">
        <v>61.46</v>
      </c>
      <c r="M218" s="21"/>
      <c r="N218" s="21"/>
      <c r="O218" s="21"/>
      <c r="P218" s="21">
        <v>61.46</v>
      </c>
      <c r="Q218" s="36"/>
      <c r="R218" s="36"/>
      <c r="S218" s="36"/>
      <c r="T218" s="36"/>
      <c r="U218" s="36"/>
      <c r="V218" s="36"/>
      <c r="W218" s="36"/>
      <c r="X218" s="36"/>
      <c r="Y218" s="36"/>
      <c r="Z218" s="36"/>
      <c r="AA218" s="21" t="s">
        <v>31</v>
      </c>
      <c r="AB218" s="97"/>
      <c r="AC218" s="97"/>
      <c r="AD218" s="60" t="s">
        <v>174</v>
      </c>
      <c r="AE218" s="117"/>
      <c r="AF218" s="118"/>
      <c r="AI218" s="117"/>
    </row>
    <row r="219" spans="1:35" s="6" customFormat="1" ht="25.5" customHeight="1">
      <c r="A219" s="21">
        <v>6</v>
      </c>
      <c r="B219" s="21" t="s">
        <v>498</v>
      </c>
      <c r="C219" s="36" t="s">
        <v>489</v>
      </c>
      <c r="D219" s="21" t="s">
        <v>172</v>
      </c>
      <c r="E219" s="102">
        <v>6.287</v>
      </c>
      <c r="F219" s="22" t="s">
        <v>499</v>
      </c>
      <c r="G219" s="26">
        <f t="shared" si="108"/>
        <v>440.09</v>
      </c>
      <c r="H219" s="26">
        <f t="shared" si="109"/>
        <v>0</v>
      </c>
      <c r="I219" s="26">
        <f t="shared" si="110"/>
        <v>0</v>
      </c>
      <c r="J219" s="26">
        <f t="shared" si="111"/>
        <v>0</v>
      </c>
      <c r="K219" s="26">
        <f t="shared" si="112"/>
        <v>440.09</v>
      </c>
      <c r="L219" s="21">
        <v>440.09</v>
      </c>
      <c r="M219" s="21"/>
      <c r="N219" s="21"/>
      <c r="O219" s="21"/>
      <c r="P219" s="21">
        <v>440.09</v>
      </c>
      <c r="Q219" s="36"/>
      <c r="R219" s="36"/>
      <c r="S219" s="36"/>
      <c r="T219" s="36"/>
      <c r="U219" s="36"/>
      <c r="V219" s="36"/>
      <c r="W219" s="36"/>
      <c r="X219" s="36"/>
      <c r="Y219" s="36"/>
      <c r="Z219" s="36"/>
      <c r="AA219" s="21" t="s">
        <v>31</v>
      </c>
      <c r="AB219" s="97">
        <v>65</v>
      </c>
      <c r="AC219" s="97">
        <v>210</v>
      </c>
      <c r="AD219" s="60" t="s">
        <v>174</v>
      </c>
      <c r="AE219" s="117"/>
      <c r="AF219" s="118"/>
      <c r="AI219" s="117"/>
    </row>
    <row r="220" spans="1:35" s="6" customFormat="1" ht="25.5" customHeight="1">
      <c r="A220" s="21">
        <v>7</v>
      </c>
      <c r="B220" s="21" t="s">
        <v>500</v>
      </c>
      <c r="C220" s="36" t="s">
        <v>489</v>
      </c>
      <c r="D220" s="21" t="s">
        <v>172</v>
      </c>
      <c r="E220" s="102">
        <v>7.875</v>
      </c>
      <c r="F220" s="22" t="s">
        <v>501</v>
      </c>
      <c r="G220" s="26">
        <f t="shared" si="108"/>
        <v>551.25</v>
      </c>
      <c r="H220" s="26">
        <f t="shared" si="109"/>
        <v>0</v>
      </c>
      <c r="I220" s="26">
        <f t="shared" si="110"/>
        <v>0</v>
      </c>
      <c r="J220" s="26">
        <f t="shared" si="111"/>
        <v>0</v>
      </c>
      <c r="K220" s="26">
        <f t="shared" si="112"/>
        <v>551.25</v>
      </c>
      <c r="L220" s="21">
        <v>551.25</v>
      </c>
      <c r="M220" s="21"/>
      <c r="N220" s="21"/>
      <c r="O220" s="21"/>
      <c r="P220" s="21">
        <v>551.25</v>
      </c>
      <c r="Q220" s="36"/>
      <c r="R220" s="36"/>
      <c r="S220" s="36"/>
      <c r="T220" s="36"/>
      <c r="U220" s="36"/>
      <c r="V220" s="36"/>
      <c r="W220" s="36"/>
      <c r="X220" s="36"/>
      <c r="Y220" s="36"/>
      <c r="Z220" s="36"/>
      <c r="AA220" s="21" t="s">
        <v>31</v>
      </c>
      <c r="AB220" s="97">
        <v>79</v>
      </c>
      <c r="AC220" s="97">
        <v>367</v>
      </c>
      <c r="AD220" s="60" t="s">
        <v>174</v>
      </c>
      <c r="AE220" s="117"/>
      <c r="AF220" s="118"/>
      <c r="AI220" s="117"/>
    </row>
    <row r="221" spans="1:35" s="6" customFormat="1" ht="25.5" customHeight="1">
      <c r="A221" s="21">
        <v>8</v>
      </c>
      <c r="B221" s="21" t="s">
        <v>502</v>
      </c>
      <c r="C221" s="36" t="s">
        <v>489</v>
      </c>
      <c r="D221" s="21" t="s">
        <v>172</v>
      </c>
      <c r="E221" s="102">
        <v>9.752</v>
      </c>
      <c r="F221" s="22" t="s">
        <v>503</v>
      </c>
      <c r="G221" s="26">
        <f t="shared" si="108"/>
        <v>682.64</v>
      </c>
      <c r="H221" s="26">
        <f t="shared" si="109"/>
        <v>0</v>
      </c>
      <c r="I221" s="26">
        <f t="shared" si="110"/>
        <v>0</v>
      </c>
      <c r="J221" s="26">
        <f t="shared" si="111"/>
        <v>0</v>
      </c>
      <c r="K221" s="26">
        <f t="shared" si="112"/>
        <v>682.64</v>
      </c>
      <c r="L221" s="21">
        <v>682.64</v>
      </c>
      <c r="M221" s="21"/>
      <c r="N221" s="21"/>
      <c r="O221" s="21"/>
      <c r="P221" s="21">
        <v>682.64</v>
      </c>
      <c r="Q221" s="36"/>
      <c r="R221" s="36"/>
      <c r="S221" s="36"/>
      <c r="T221" s="36"/>
      <c r="U221" s="36"/>
      <c r="V221" s="36"/>
      <c r="W221" s="36"/>
      <c r="X221" s="36"/>
      <c r="Y221" s="36"/>
      <c r="Z221" s="36"/>
      <c r="AA221" s="21" t="s">
        <v>31</v>
      </c>
      <c r="AB221" s="97">
        <v>79</v>
      </c>
      <c r="AC221" s="97">
        <v>367</v>
      </c>
      <c r="AD221" s="60" t="s">
        <v>174</v>
      </c>
      <c r="AE221" s="117"/>
      <c r="AF221" s="118"/>
      <c r="AI221" s="117"/>
    </row>
    <row r="222" spans="1:35" s="6" customFormat="1" ht="25.5" customHeight="1">
      <c r="A222" s="21">
        <v>9</v>
      </c>
      <c r="B222" s="21" t="s">
        <v>504</v>
      </c>
      <c r="C222" s="36" t="s">
        <v>489</v>
      </c>
      <c r="D222" s="21" t="s">
        <v>172</v>
      </c>
      <c r="E222" s="102">
        <v>8.27</v>
      </c>
      <c r="F222" s="22" t="s">
        <v>505</v>
      </c>
      <c r="G222" s="26">
        <f t="shared" si="108"/>
        <v>578.9</v>
      </c>
      <c r="H222" s="26">
        <f t="shared" si="109"/>
        <v>0</v>
      </c>
      <c r="I222" s="26">
        <f t="shared" si="110"/>
        <v>0</v>
      </c>
      <c r="J222" s="26">
        <f t="shared" si="111"/>
        <v>0</v>
      </c>
      <c r="K222" s="26">
        <f t="shared" si="112"/>
        <v>578.9</v>
      </c>
      <c r="L222" s="21">
        <v>578.9</v>
      </c>
      <c r="M222" s="21"/>
      <c r="N222" s="21"/>
      <c r="O222" s="21"/>
      <c r="P222" s="21">
        <v>578.9</v>
      </c>
      <c r="Q222" s="36"/>
      <c r="R222" s="36"/>
      <c r="S222" s="36"/>
      <c r="T222" s="36"/>
      <c r="U222" s="36"/>
      <c r="V222" s="36"/>
      <c r="W222" s="36"/>
      <c r="X222" s="36"/>
      <c r="Y222" s="36"/>
      <c r="Z222" s="36"/>
      <c r="AA222" s="21" t="s">
        <v>31</v>
      </c>
      <c r="AB222" s="97">
        <v>53</v>
      </c>
      <c r="AC222" s="97">
        <v>200</v>
      </c>
      <c r="AD222" s="60" t="s">
        <v>174</v>
      </c>
      <c r="AE222" s="117"/>
      <c r="AF222" s="118"/>
      <c r="AI222" s="117"/>
    </row>
    <row r="223" spans="1:35" s="6" customFormat="1" ht="25.5" customHeight="1">
      <c r="A223" s="21">
        <v>10</v>
      </c>
      <c r="B223" s="21" t="s">
        <v>506</v>
      </c>
      <c r="C223" s="36" t="s">
        <v>489</v>
      </c>
      <c r="D223" s="21" t="s">
        <v>172</v>
      </c>
      <c r="E223" s="102">
        <v>2.732</v>
      </c>
      <c r="F223" s="22" t="s">
        <v>507</v>
      </c>
      <c r="G223" s="26">
        <f t="shared" si="108"/>
        <v>191.24</v>
      </c>
      <c r="H223" s="26">
        <f t="shared" si="109"/>
        <v>0</v>
      </c>
      <c r="I223" s="26">
        <f t="shared" si="110"/>
        <v>0</v>
      </c>
      <c r="J223" s="26">
        <f t="shared" si="111"/>
        <v>0</v>
      </c>
      <c r="K223" s="26">
        <f t="shared" si="112"/>
        <v>191.24</v>
      </c>
      <c r="L223" s="21">
        <v>191.24</v>
      </c>
      <c r="M223" s="21"/>
      <c r="N223" s="21"/>
      <c r="O223" s="21"/>
      <c r="P223" s="21">
        <v>191.24</v>
      </c>
      <c r="Q223" s="36"/>
      <c r="R223" s="36"/>
      <c r="S223" s="36"/>
      <c r="T223" s="36"/>
      <c r="U223" s="36"/>
      <c r="V223" s="36"/>
      <c r="W223" s="36"/>
      <c r="X223" s="36"/>
      <c r="Y223" s="36"/>
      <c r="Z223" s="36"/>
      <c r="AA223" s="21" t="s">
        <v>31</v>
      </c>
      <c r="AB223" s="97">
        <v>53</v>
      </c>
      <c r="AC223" s="97">
        <v>200</v>
      </c>
      <c r="AD223" s="60" t="s">
        <v>174</v>
      </c>
      <c r="AE223" s="117"/>
      <c r="AF223" s="118"/>
      <c r="AI223" s="117"/>
    </row>
    <row r="224" spans="1:35" s="6" customFormat="1" ht="25.5" customHeight="1">
      <c r="A224" s="21">
        <v>11</v>
      </c>
      <c r="B224" s="21" t="s">
        <v>508</v>
      </c>
      <c r="C224" s="36" t="s">
        <v>489</v>
      </c>
      <c r="D224" s="21" t="s">
        <v>172</v>
      </c>
      <c r="E224" s="102">
        <v>4.281</v>
      </c>
      <c r="F224" s="22" t="s">
        <v>509</v>
      </c>
      <c r="G224" s="26">
        <f t="shared" si="108"/>
        <v>295.389</v>
      </c>
      <c r="H224" s="26">
        <f t="shared" si="109"/>
        <v>0</v>
      </c>
      <c r="I224" s="26">
        <f t="shared" si="110"/>
        <v>0</v>
      </c>
      <c r="J224" s="26">
        <f t="shared" si="111"/>
        <v>0</v>
      </c>
      <c r="K224" s="26">
        <f t="shared" si="112"/>
        <v>295.389</v>
      </c>
      <c r="L224" s="21">
        <v>295.389</v>
      </c>
      <c r="M224" s="21"/>
      <c r="N224" s="21"/>
      <c r="O224" s="21"/>
      <c r="P224" s="21">
        <v>295.389</v>
      </c>
      <c r="Q224" s="36"/>
      <c r="R224" s="36"/>
      <c r="S224" s="36"/>
      <c r="T224" s="36"/>
      <c r="U224" s="36"/>
      <c r="V224" s="36"/>
      <c r="W224" s="36"/>
      <c r="X224" s="36"/>
      <c r="Y224" s="36"/>
      <c r="Z224" s="36"/>
      <c r="AA224" s="21" t="s">
        <v>31</v>
      </c>
      <c r="AB224" s="97">
        <v>53</v>
      </c>
      <c r="AC224" s="97">
        <v>200</v>
      </c>
      <c r="AD224" s="60" t="s">
        <v>174</v>
      </c>
      <c r="AE224" s="117"/>
      <c r="AF224" s="118"/>
      <c r="AI224" s="117"/>
    </row>
    <row r="225" spans="1:35" s="6" customFormat="1" ht="25.5" customHeight="1">
      <c r="A225" s="21">
        <v>12</v>
      </c>
      <c r="B225" s="21" t="s">
        <v>510</v>
      </c>
      <c r="C225" s="36" t="s">
        <v>489</v>
      </c>
      <c r="D225" s="21" t="s">
        <v>172</v>
      </c>
      <c r="E225" s="102">
        <v>4.572</v>
      </c>
      <c r="F225" s="22" t="s">
        <v>511</v>
      </c>
      <c r="G225" s="26">
        <f t="shared" si="108"/>
        <v>320.04</v>
      </c>
      <c r="H225" s="26">
        <f t="shared" si="109"/>
        <v>0</v>
      </c>
      <c r="I225" s="26">
        <f t="shared" si="110"/>
        <v>0</v>
      </c>
      <c r="J225" s="26">
        <f t="shared" si="111"/>
        <v>0</v>
      </c>
      <c r="K225" s="26">
        <f t="shared" si="112"/>
        <v>320.04</v>
      </c>
      <c r="L225" s="21">
        <v>320.04</v>
      </c>
      <c r="M225" s="21"/>
      <c r="N225" s="21"/>
      <c r="O225" s="21"/>
      <c r="P225" s="21">
        <v>320.04</v>
      </c>
      <c r="Q225" s="36"/>
      <c r="R225" s="36"/>
      <c r="S225" s="36"/>
      <c r="T225" s="36"/>
      <c r="U225" s="36"/>
      <c r="V225" s="36"/>
      <c r="W225" s="36"/>
      <c r="X225" s="36"/>
      <c r="Y225" s="36"/>
      <c r="Z225" s="36"/>
      <c r="AA225" s="21" t="s">
        <v>31</v>
      </c>
      <c r="AB225" s="97">
        <v>53</v>
      </c>
      <c r="AC225" s="97">
        <v>200</v>
      </c>
      <c r="AD225" s="60" t="s">
        <v>174</v>
      </c>
      <c r="AE225" s="117"/>
      <c r="AF225" s="118"/>
      <c r="AI225" s="117"/>
    </row>
    <row r="226" spans="1:35" s="6" customFormat="1" ht="25.5" customHeight="1">
      <c r="A226" s="21">
        <v>13</v>
      </c>
      <c r="B226" s="21" t="s">
        <v>512</v>
      </c>
      <c r="C226" s="36" t="s">
        <v>489</v>
      </c>
      <c r="D226" s="21" t="s">
        <v>172</v>
      </c>
      <c r="E226" s="102">
        <v>5.007</v>
      </c>
      <c r="F226" s="22" t="s">
        <v>513</v>
      </c>
      <c r="G226" s="26">
        <f t="shared" si="108"/>
        <v>350.49</v>
      </c>
      <c r="H226" s="26">
        <f t="shared" si="109"/>
        <v>0</v>
      </c>
      <c r="I226" s="26">
        <f t="shared" si="110"/>
        <v>0</v>
      </c>
      <c r="J226" s="26">
        <f t="shared" si="111"/>
        <v>0</v>
      </c>
      <c r="K226" s="26">
        <f t="shared" si="112"/>
        <v>350.49</v>
      </c>
      <c r="L226" s="21">
        <v>350.49</v>
      </c>
      <c r="M226" s="21"/>
      <c r="N226" s="21"/>
      <c r="O226" s="21"/>
      <c r="P226" s="21">
        <v>350.49</v>
      </c>
      <c r="Q226" s="36"/>
      <c r="R226" s="36"/>
      <c r="S226" s="36"/>
      <c r="T226" s="36"/>
      <c r="U226" s="36"/>
      <c r="V226" s="36"/>
      <c r="W226" s="36"/>
      <c r="X226" s="36"/>
      <c r="Y226" s="36"/>
      <c r="Z226" s="36"/>
      <c r="AA226" s="21" t="s">
        <v>31</v>
      </c>
      <c r="AB226" s="97">
        <v>9</v>
      </c>
      <c r="AC226" s="97">
        <v>20</v>
      </c>
      <c r="AD226" s="60" t="s">
        <v>174</v>
      </c>
      <c r="AE226" s="117"/>
      <c r="AF226" s="118"/>
      <c r="AI226" s="117"/>
    </row>
    <row r="227" spans="1:35" s="6" customFormat="1" ht="25.5" customHeight="1">
      <c r="A227" s="21">
        <v>14</v>
      </c>
      <c r="B227" s="21" t="s">
        <v>514</v>
      </c>
      <c r="C227" s="36" t="s">
        <v>489</v>
      </c>
      <c r="D227" s="21" t="s">
        <v>172</v>
      </c>
      <c r="E227" s="102">
        <v>5.354</v>
      </c>
      <c r="F227" s="22" t="s">
        <v>515</v>
      </c>
      <c r="G227" s="26">
        <f t="shared" si="108"/>
        <v>374.78</v>
      </c>
      <c r="H227" s="26">
        <f t="shared" si="109"/>
        <v>0</v>
      </c>
      <c r="I227" s="26">
        <f t="shared" si="110"/>
        <v>0</v>
      </c>
      <c r="J227" s="26">
        <f t="shared" si="111"/>
        <v>0</v>
      </c>
      <c r="K227" s="26">
        <f t="shared" si="112"/>
        <v>374.78</v>
      </c>
      <c r="L227" s="21">
        <v>374.78</v>
      </c>
      <c r="M227" s="21"/>
      <c r="N227" s="21"/>
      <c r="O227" s="21"/>
      <c r="P227" s="21">
        <v>374.78</v>
      </c>
      <c r="Q227" s="36"/>
      <c r="R227" s="36"/>
      <c r="S227" s="36"/>
      <c r="T227" s="36"/>
      <c r="U227" s="36"/>
      <c r="V227" s="36"/>
      <c r="W227" s="36"/>
      <c r="X227" s="36"/>
      <c r="Y227" s="36"/>
      <c r="Z227" s="36"/>
      <c r="AA227" s="21" t="s">
        <v>31</v>
      </c>
      <c r="AB227" s="97"/>
      <c r="AC227" s="97"/>
      <c r="AD227" s="60" t="s">
        <v>174</v>
      </c>
      <c r="AE227" s="117"/>
      <c r="AF227" s="118"/>
      <c r="AI227" s="117"/>
    </row>
    <row r="228" spans="1:35" s="6" customFormat="1" ht="138.75" customHeight="1">
      <c r="A228" s="21">
        <v>15</v>
      </c>
      <c r="B228" s="21" t="s">
        <v>516</v>
      </c>
      <c r="C228" s="36" t="s">
        <v>489</v>
      </c>
      <c r="D228" s="21" t="s">
        <v>172</v>
      </c>
      <c r="E228" s="102">
        <v>1.122</v>
      </c>
      <c r="F228" s="22" t="s">
        <v>517</v>
      </c>
      <c r="G228" s="26">
        <f t="shared" si="108"/>
        <v>220.78</v>
      </c>
      <c r="H228" s="26">
        <f t="shared" si="109"/>
        <v>0</v>
      </c>
      <c r="I228" s="26">
        <f t="shared" si="110"/>
        <v>0</v>
      </c>
      <c r="J228" s="26">
        <f t="shared" si="111"/>
        <v>0</v>
      </c>
      <c r="K228" s="26">
        <f t="shared" si="112"/>
        <v>220.78</v>
      </c>
      <c r="L228" s="21">
        <v>220.78</v>
      </c>
      <c r="M228" s="21"/>
      <c r="N228" s="21"/>
      <c r="O228" s="21"/>
      <c r="P228" s="21">
        <v>220.78</v>
      </c>
      <c r="Q228" s="36"/>
      <c r="R228" s="36"/>
      <c r="S228" s="36"/>
      <c r="T228" s="36"/>
      <c r="U228" s="36"/>
      <c r="V228" s="36"/>
      <c r="W228" s="36"/>
      <c r="X228" s="36"/>
      <c r="Y228" s="36"/>
      <c r="Z228" s="36"/>
      <c r="AA228" s="21" t="s">
        <v>31</v>
      </c>
      <c r="AB228" s="97">
        <v>82</v>
      </c>
      <c r="AC228" s="97">
        <v>215</v>
      </c>
      <c r="AD228" s="60" t="s">
        <v>174</v>
      </c>
      <c r="AE228" s="117"/>
      <c r="AF228" s="118"/>
      <c r="AI228" s="117"/>
    </row>
    <row r="229" spans="1:35" s="6" customFormat="1" ht="130.5" customHeight="1">
      <c r="A229" s="21">
        <v>16</v>
      </c>
      <c r="B229" s="21" t="s">
        <v>518</v>
      </c>
      <c r="C229" s="36" t="s">
        <v>489</v>
      </c>
      <c r="D229" s="21" t="s">
        <v>172</v>
      </c>
      <c r="E229" s="102">
        <v>0.313</v>
      </c>
      <c r="F229" s="22" t="s">
        <v>519</v>
      </c>
      <c r="G229" s="26">
        <f t="shared" si="108"/>
        <v>115.99</v>
      </c>
      <c r="H229" s="26">
        <f t="shared" si="109"/>
        <v>0</v>
      </c>
      <c r="I229" s="26">
        <f t="shared" si="110"/>
        <v>0</v>
      </c>
      <c r="J229" s="26">
        <f t="shared" si="111"/>
        <v>0</v>
      </c>
      <c r="K229" s="26">
        <f t="shared" si="112"/>
        <v>115.99</v>
      </c>
      <c r="L229" s="21">
        <v>115.99</v>
      </c>
      <c r="M229" s="21"/>
      <c r="N229" s="21"/>
      <c r="O229" s="21"/>
      <c r="P229" s="21">
        <v>115.99</v>
      </c>
      <c r="Q229" s="36"/>
      <c r="R229" s="36"/>
      <c r="S229" s="36"/>
      <c r="T229" s="36"/>
      <c r="U229" s="36"/>
      <c r="V229" s="36"/>
      <c r="W229" s="36"/>
      <c r="X229" s="36"/>
      <c r="Y229" s="36"/>
      <c r="Z229" s="36"/>
      <c r="AA229" s="21" t="s">
        <v>31</v>
      </c>
      <c r="AB229" s="97">
        <v>82</v>
      </c>
      <c r="AC229" s="97">
        <v>215</v>
      </c>
      <c r="AD229" s="60" t="s">
        <v>174</v>
      </c>
      <c r="AE229" s="117"/>
      <c r="AF229" s="118"/>
      <c r="AI229" s="117"/>
    </row>
    <row r="230" spans="1:35" s="6" customFormat="1" ht="30" customHeight="1">
      <c r="A230" s="21">
        <v>17</v>
      </c>
      <c r="B230" s="21" t="s">
        <v>520</v>
      </c>
      <c r="C230" s="36" t="s">
        <v>489</v>
      </c>
      <c r="D230" s="21" t="s">
        <v>172</v>
      </c>
      <c r="E230" s="102">
        <v>2.8</v>
      </c>
      <c r="F230" s="22" t="s">
        <v>521</v>
      </c>
      <c r="G230" s="26">
        <f t="shared" si="108"/>
        <v>201.6</v>
      </c>
      <c r="H230" s="26">
        <f t="shared" si="109"/>
        <v>0</v>
      </c>
      <c r="I230" s="26">
        <f t="shared" si="110"/>
        <v>0</v>
      </c>
      <c r="J230" s="26">
        <f t="shared" si="111"/>
        <v>0</v>
      </c>
      <c r="K230" s="26">
        <f t="shared" si="112"/>
        <v>201.6</v>
      </c>
      <c r="L230" s="21">
        <v>201.6</v>
      </c>
      <c r="M230" s="21"/>
      <c r="N230" s="21"/>
      <c r="O230" s="21"/>
      <c r="P230" s="21">
        <v>201.6</v>
      </c>
      <c r="Q230" s="36"/>
      <c r="R230" s="36"/>
      <c r="S230" s="36"/>
      <c r="T230" s="36"/>
      <c r="U230" s="36"/>
      <c r="V230" s="36"/>
      <c r="W230" s="36"/>
      <c r="X230" s="36"/>
      <c r="Y230" s="36"/>
      <c r="Z230" s="36"/>
      <c r="AA230" s="21" t="s">
        <v>31</v>
      </c>
      <c r="AB230" s="97">
        <v>90</v>
      </c>
      <c r="AC230" s="97">
        <v>310</v>
      </c>
      <c r="AD230" s="60" t="s">
        <v>174</v>
      </c>
      <c r="AE230" s="117"/>
      <c r="AF230" s="118"/>
      <c r="AI230" s="117"/>
    </row>
    <row r="231" spans="1:35" s="6" customFormat="1" ht="30" customHeight="1">
      <c r="A231" s="21">
        <v>18</v>
      </c>
      <c r="B231" s="21" t="s">
        <v>522</v>
      </c>
      <c r="C231" s="36" t="s">
        <v>489</v>
      </c>
      <c r="D231" s="21" t="s">
        <v>172</v>
      </c>
      <c r="E231" s="102">
        <v>7.167</v>
      </c>
      <c r="F231" s="22" t="s">
        <v>523</v>
      </c>
      <c r="G231" s="26">
        <f t="shared" si="108"/>
        <v>588.6132</v>
      </c>
      <c r="H231" s="26">
        <f t="shared" si="109"/>
        <v>0</v>
      </c>
      <c r="I231" s="26">
        <f t="shared" si="110"/>
        <v>0</v>
      </c>
      <c r="J231" s="26">
        <f t="shared" si="111"/>
        <v>0</v>
      </c>
      <c r="K231" s="26">
        <f t="shared" si="112"/>
        <v>588.6132</v>
      </c>
      <c r="L231" s="21">
        <v>588.6132</v>
      </c>
      <c r="M231" s="21"/>
      <c r="N231" s="21"/>
      <c r="O231" s="21"/>
      <c r="P231" s="21">
        <v>588.6132</v>
      </c>
      <c r="Q231" s="36"/>
      <c r="R231" s="36"/>
      <c r="S231" s="36"/>
      <c r="T231" s="36"/>
      <c r="U231" s="36"/>
      <c r="V231" s="36"/>
      <c r="W231" s="36"/>
      <c r="X231" s="36"/>
      <c r="Y231" s="36"/>
      <c r="Z231" s="36"/>
      <c r="AA231" s="21" t="s">
        <v>31</v>
      </c>
      <c r="AB231" s="97">
        <v>49</v>
      </c>
      <c r="AC231" s="97">
        <v>179</v>
      </c>
      <c r="AD231" s="60" t="s">
        <v>174</v>
      </c>
      <c r="AE231" s="117"/>
      <c r="AF231" s="118"/>
      <c r="AI231" s="117"/>
    </row>
    <row r="232" spans="1:35" s="6" customFormat="1" ht="30" customHeight="1">
      <c r="A232" s="21">
        <v>19</v>
      </c>
      <c r="B232" s="21" t="s">
        <v>524</v>
      </c>
      <c r="C232" s="36" t="s">
        <v>489</v>
      </c>
      <c r="D232" s="21" t="s">
        <v>172</v>
      </c>
      <c r="E232" s="102">
        <v>3.835</v>
      </c>
      <c r="F232" s="22" t="s">
        <v>525</v>
      </c>
      <c r="G232" s="26">
        <f t="shared" si="108"/>
        <v>276.12</v>
      </c>
      <c r="H232" s="26">
        <f t="shared" si="109"/>
        <v>0</v>
      </c>
      <c r="I232" s="26">
        <f t="shared" si="110"/>
        <v>0</v>
      </c>
      <c r="J232" s="26">
        <f t="shared" si="111"/>
        <v>0</v>
      </c>
      <c r="K232" s="26">
        <f t="shared" si="112"/>
        <v>276.12</v>
      </c>
      <c r="L232" s="21">
        <v>276.12</v>
      </c>
      <c r="M232" s="21"/>
      <c r="N232" s="21"/>
      <c r="O232" s="21"/>
      <c r="P232" s="21">
        <v>276.12</v>
      </c>
      <c r="Q232" s="36"/>
      <c r="R232" s="36"/>
      <c r="S232" s="36"/>
      <c r="T232" s="36"/>
      <c r="U232" s="36"/>
      <c r="V232" s="36"/>
      <c r="W232" s="36"/>
      <c r="X232" s="36"/>
      <c r="Y232" s="36"/>
      <c r="Z232" s="36"/>
      <c r="AA232" s="21" t="s">
        <v>31</v>
      </c>
      <c r="AB232" s="97">
        <v>49</v>
      </c>
      <c r="AC232" s="97">
        <v>179</v>
      </c>
      <c r="AD232" s="60" t="s">
        <v>174</v>
      </c>
      <c r="AE232" s="117"/>
      <c r="AF232" s="118"/>
      <c r="AI232" s="117"/>
    </row>
    <row r="233" spans="1:35" s="6" customFormat="1" ht="30" customHeight="1">
      <c r="A233" s="21">
        <v>20</v>
      </c>
      <c r="B233" s="21" t="s">
        <v>526</v>
      </c>
      <c r="C233" s="36" t="s">
        <v>489</v>
      </c>
      <c r="D233" s="21" t="s">
        <v>172</v>
      </c>
      <c r="E233" s="102">
        <v>1.3</v>
      </c>
      <c r="F233" s="22" t="s">
        <v>527</v>
      </c>
      <c r="G233" s="26">
        <f t="shared" si="108"/>
        <v>93.6</v>
      </c>
      <c r="H233" s="26">
        <f t="shared" si="109"/>
        <v>0</v>
      </c>
      <c r="I233" s="26">
        <f t="shared" si="110"/>
        <v>0</v>
      </c>
      <c r="J233" s="26">
        <f t="shared" si="111"/>
        <v>0</v>
      </c>
      <c r="K233" s="26">
        <f t="shared" si="112"/>
        <v>93.6</v>
      </c>
      <c r="L233" s="21">
        <v>93.6</v>
      </c>
      <c r="M233" s="21"/>
      <c r="N233" s="21"/>
      <c r="O233" s="21"/>
      <c r="P233" s="21">
        <v>93.6</v>
      </c>
      <c r="Q233" s="36"/>
      <c r="R233" s="36"/>
      <c r="S233" s="36"/>
      <c r="T233" s="36"/>
      <c r="U233" s="36"/>
      <c r="V233" s="36"/>
      <c r="W233" s="36"/>
      <c r="X233" s="36"/>
      <c r="Y233" s="36"/>
      <c r="Z233" s="36"/>
      <c r="AA233" s="21" t="s">
        <v>31</v>
      </c>
      <c r="AB233" s="97">
        <v>13</v>
      </c>
      <c r="AC233" s="97">
        <v>47</v>
      </c>
      <c r="AD233" s="60" t="s">
        <v>174</v>
      </c>
      <c r="AE233" s="117"/>
      <c r="AF233" s="118"/>
      <c r="AI233" s="117"/>
    </row>
    <row r="234" spans="1:35" s="6" customFormat="1" ht="30" customHeight="1">
      <c r="A234" s="21">
        <v>21</v>
      </c>
      <c r="B234" s="21" t="s">
        <v>528</v>
      </c>
      <c r="C234" s="36" t="s">
        <v>489</v>
      </c>
      <c r="D234" s="21" t="s">
        <v>172</v>
      </c>
      <c r="E234" s="102">
        <v>2.1</v>
      </c>
      <c r="F234" s="22" t="s">
        <v>529</v>
      </c>
      <c r="G234" s="26">
        <f t="shared" si="108"/>
        <v>151.2</v>
      </c>
      <c r="H234" s="26">
        <f t="shared" si="109"/>
        <v>0</v>
      </c>
      <c r="I234" s="26">
        <f t="shared" si="110"/>
        <v>0</v>
      </c>
      <c r="J234" s="26">
        <f t="shared" si="111"/>
        <v>0</v>
      </c>
      <c r="K234" s="26">
        <f t="shared" si="112"/>
        <v>151.2</v>
      </c>
      <c r="L234" s="21">
        <v>151.2</v>
      </c>
      <c r="M234" s="21"/>
      <c r="N234" s="21"/>
      <c r="O234" s="21"/>
      <c r="P234" s="21">
        <v>151.2</v>
      </c>
      <c r="Q234" s="36"/>
      <c r="R234" s="36"/>
      <c r="S234" s="36"/>
      <c r="T234" s="36"/>
      <c r="U234" s="36"/>
      <c r="V234" s="36"/>
      <c r="W234" s="36"/>
      <c r="X234" s="36"/>
      <c r="Y234" s="36"/>
      <c r="Z234" s="36"/>
      <c r="AA234" s="21" t="s">
        <v>31</v>
      </c>
      <c r="AB234" s="97">
        <v>24</v>
      </c>
      <c r="AC234" s="97">
        <v>87</v>
      </c>
      <c r="AD234" s="60" t="s">
        <v>174</v>
      </c>
      <c r="AE234" s="117"/>
      <c r="AF234" s="118"/>
      <c r="AI234" s="117"/>
    </row>
    <row r="235" spans="1:35" s="6" customFormat="1" ht="30" customHeight="1">
      <c r="A235" s="21">
        <v>22</v>
      </c>
      <c r="B235" s="21" t="s">
        <v>530</v>
      </c>
      <c r="C235" s="36" t="s">
        <v>489</v>
      </c>
      <c r="D235" s="21" t="s">
        <v>172</v>
      </c>
      <c r="E235" s="102">
        <v>0.3</v>
      </c>
      <c r="F235" s="22" t="s">
        <v>531</v>
      </c>
      <c r="G235" s="26">
        <f t="shared" si="108"/>
        <v>21.6</v>
      </c>
      <c r="H235" s="26">
        <f t="shared" si="109"/>
        <v>0</v>
      </c>
      <c r="I235" s="26">
        <f t="shared" si="110"/>
        <v>0</v>
      </c>
      <c r="J235" s="26">
        <f t="shared" si="111"/>
        <v>0</v>
      </c>
      <c r="K235" s="26">
        <f t="shared" si="112"/>
        <v>21.6</v>
      </c>
      <c r="L235" s="21">
        <v>21.6</v>
      </c>
      <c r="M235" s="21"/>
      <c r="N235" s="21"/>
      <c r="O235" s="21"/>
      <c r="P235" s="21">
        <v>21.6</v>
      </c>
      <c r="Q235" s="36"/>
      <c r="R235" s="36"/>
      <c r="S235" s="36"/>
      <c r="T235" s="36"/>
      <c r="U235" s="36"/>
      <c r="V235" s="36"/>
      <c r="W235" s="36"/>
      <c r="X235" s="36"/>
      <c r="Y235" s="36"/>
      <c r="Z235" s="36"/>
      <c r="AA235" s="21" t="s">
        <v>31</v>
      </c>
      <c r="AB235" s="97">
        <v>58</v>
      </c>
      <c r="AC235" s="97">
        <v>209</v>
      </c>
      <c r="AD235" s="60" t="s">
        <v>174</v>
      </c>
      <c r="AE235" s="117"/>
      <c r="AF235" s="118"/>
      <c r="AI235" s="117"/>
    </row>
    <row r="236" spans="1:35" s="6" customFormat="1" ht="30" customHeight="1">
      <c r="A236" s="21">
        <v>23</v>
      </c>
      <c r="B236" s="21" t="s">
        <v>532</v>
      </c>
      <c r="C236" s="36" t="s">
        <v>489</v>
      </c>
      <c r="D236" s="21" t="s">
        <v>172</v>
      </c>
      <c r="E236" s="102">
        <v>2.4</v>
      </c>
      <c r="F236" s="22" t="s">
        <v>533</v>
      </c>
      <c r="G236" s="26">
        <f t="shared" si="108"/>
        <v>172.8</v>
      </c>
      <c r="H236" s="26">
        <f t="shared" si="109"/>
        <v>0</v>
      </c>
      <c r="I236" s="26">
        <f t="shared" si="110"/>
        <v>0</v>
      </c>
      <c r="J236" s="26">
        <f t="shared" si="111"/>
        <v>0</v>
      </c>
      <c r="K236" s="26">
        <f t="shared" si="112"/>
        <v>172.8</v>
      </c>
      <c r="L236" s="21">
        <v>172.8</v>
      </c>
      <c r="M236" s="21"/>
      <c r="N236" s="21"/>
      <c r="O236" s="21"/>
      <c r="P236" s="21">
        <v>172.8</v>
      </c>
      <c r="Q236" s="36"/>
      <c r="R236" s="36"/>
      <c r="S236" s="36"/>
      <c r="T236" s="36"/>
      <c r="U236" s="36"/>
      <c r="V236" s="36"/>
      <c r="W236" s="36"/>
      <c r="X236" s="36"/>
      <c r="Y236" s="36"/>
      <c r="Z236" s="36"/>
      <c r="AA236" s="21" t="s">
        <v>31</v>
      </c>
      <c r="AB236" s="97">
        <v>58</v>
      </c>
      <c r="AC236" s="97">
        <v>158</v>
      </c>
      <c r="AD236" s="60" t="s">
        <v>174</v>
      </c>
      <c r="AE236" s="117"/>
      <c r="AF236" s="118"/>
      <c r="AI236" s="117"/>
    </row>
    <row r="237" spans="1:35" s="6" customFormat="1" ht="30" customHeight="1">
      <c r="A237" s="21">
        <v>24</v>
      </c>
      <c r="B237" s="21" t="s">
        <v>534</v>
      </c>
      <c r="C237" s="36" t="s">
        <v>489</v>
      </c>
      <c r="D237" s="21" t="s">
        <v>172</v>
      </c>
      <c r="E237" s="102">
        <v>16.7</v>
      </c>
      <c r="F237" s="22" t="s">
        <v>535</v>
      </c>
      <c r="G237" s="26">
        <f t="shared" si="108"/>
        <v>1202.4</v>
      </c>
      <c r="H237" s="26">
        <f t="shared" si="109"/>
        <v>0</v>
      </c>
      <c r="I237" s="26">
        <f t="shared" si="110"/>
        <v>0</v>
      </c>
      <c r="J237" s="26">
        <f t="shared" si="111"/>
        <v>0</v>
      </c>
      <c r="K237" s="26">
        <f t="shared" si="112"/>
        <v>1202.4</v>
      </c>
      <c r="L237" s="21">
        <v>1202.4</v>
      </c>
      <c r="M237" s="21"/>
      <c r="N237" s="21"/>
      <c r="O237" s="21"/>
      <c r="P237" s="21">
        <v>1202.4</v>
      </c>
      <c r="Q237" s="36"/>
      <c r="R237" s="36"/>
      <c r="S237" s="36"/>
      <c r="T237" s="36"/>
      <c r="U237" s="36"/>
      <c r="V237" s="36"/>
      <c r="W237" s="36"/>
      <c r="X237" s="36"/>
      <c r="Y237" s="36"/>
      <c r="Z237" s="36"/>
      <c r="AA237" s="21" t="s">
        <v>31</v>
      </c>
      <c r="AB237" s="97">
        <v>22</v>
      </c>
      <c r="AC237" s="97">
        <v>81</v>
      </c>
      <c r="AD237" s="60" t="s">
        <v>174</v>
      </c>
      <c r="AE237" s="117"/>
      <c r="AF237" s="118"/>
      <c r="AI237" s="117"/>
    </row>
    <row r="238" spans="1:35" s="6" customFormat="1" ht="30" customHeight="1">
      <c r="A238" s="21">
        <v>25</v>
      </c>
      <c r="B238" s="21" t="s">
        <v>536</v>
      </c>
      <c r="C238" s="36" t="s">
        <v>489</v>
      </c>
      <c r="D238" s="21" t="s">
        <v>172</v>
      </c>
      <c r="E238" s="102">
        <v>7.48</v>
      </c>
      <c r="F238" s="22" t="s">
        <v>537</v>
      </c>
      <c r="G238" s="26">
        <f t="shared" si="108"/>
        <v>538.56</v>
      </c>
      <c r="H238" s="26">
        <f t="shared" si="109"/>
        <v>0</v>
      </c>
      <c r="I238" s="26">
        <f t="shared" si="110"/>
        <v>0</v>
      </c>
      <c r="J238" s="26">
        <f t="shared" si="111"/>
        <v>0</v>
      </c>
      <c r="K238" s="26">
        <f t="shared" si="112"/>
        <v>538.56</v>
      </c>
      <c r="L238" s="21">
        <v>538.56</v>
      </c>
      <c r="M238" s="21"/>
      <c r="N238" s="21"/>
      <c r="O238" s="21"/>
      <c r="P238" s="21">
        <v>538.56</v>
      </c>
      <c r="Q238" s="36"/>
      <c r="R238" s="36"/>
      <c r="S238" s="36"/>
      <c r="T238" s="36"/>
      <c r="U238" s="36"/>
      <c r="V238" s="36"/>
      <c r="W238" s="36"/>
      <c r="X238" s="36"/>
      <c r="Y238" s="36"/>
      <c r="Z238" s="36"/>
      <c r="AA238" s="21" t="s">
        <v>31</v>
      </c>
      <c r="AB238" s="97">
        <v>29</v>
      </c>
      <c r="AC238" s="97">
        <v>106</v>
      </c>
      <c r="AD238" s="60" t="s">
        <v>174</v>
      </c>
      <c r="AE238" s="117"/>
      <c r="AF238" s="118"/>
      <c r="AI238" s="117"/>
    </row>
    <row r="239" spans="1:35" s="6" customFormat="1" ht="30" customHeight="1">
      <c r="A239" s="21">
        <v>26</v>
      </c>
      <c r="B239" s="94" t="s">
        <v>538</v>
      </c>
      <c r="C239" s="36" t="s">
        <v>489</v>
      </c>
      <c r="D239" s="21" t="s">
        <v>172</v>
      </c>
      <c r="E239" s="103">
        <v>3.252</v>
      </c>
      <c r="F239" s="104" t="s">
        <v>539</v>
      </c>
      <c r="G239" s="26">
        <f t="shared" si="108"/>
        <v>211.38</v>
      </c>
      <c r="H239" s="26">
        <f t="shared" si="109"/>
        <v>0</v>
      </c>
      <c r="I239" s="26">
        <f t="shared" si="110"/>
        <v>0</v>
      </c>
      <c r="J239" s="26">
        <f t="shared" si="111"/>
        <v>0</v>
      </c>
      <c r="K239" s="26">
        <f t="shared" si="112"/>
        <v>211.38</v>
      </c>
      <c r="L239" s="26"/>
      <c r="M239" s="26"/>
      <c r="N239" s="26"/>
      <c r="O239" s="26"/>
      <c r="P239" s="26"/>
      <c r="Q239" s="26">
        <v>211.38</v>
      </c>
      <c r="R239" s="26"/>
      <c r="S239" s="26"/>
      <c r="T239" s="26"/>
      <c r="U239" s="26">
        <v>211.38</v>
      </c>
      <c r="V239" s="36"/>
      <c r="W239" s="36"/>
      <c r="X239" s="36"/>
      <c r="Y239" s="36"/>
      <c r="Z239" s="36"/>
      <c r="AA239" s="21" t="s">
        <v>31</v>
      </c>
      <c r="AB239" s="28">
        <v>101</v>
      </c>
      <c r="AC239" s="28">
        <v>341</v>
      </c>
      <c r="AD239" s="60" t="s">
        <v>174</v>
      </c>
      <c r="AE239" s="117"/>
      <c r="AF239" s="118"/>
      <c r="AI239" s="117"/>
    </row>
    <row r="240" spans="1:35" s="6" customFormat="1" ht="30" customHeight="1">
      <c r="A240" s="21">
        <v>27</v>
      </c>
      <c r="B240" s="94" t="s">
        <v>540</v>
      </c>
      <c r="C240" s="36" t="s">
        <v>489</v>
      </c>
      <c r="D240" s="21" t="s">
        <v>172</v>
      </c>
      <c r="E240" s="103">
        <v>3.401</v>
      </c>
      <c r="F240" s="104" t="s">
        <v>541</v>
      </c>
      <c r="G240" s="26">
        <f t="shared" si="108"/>
        <v>221.065</v>
      </c>
      <c r="H240" s="26">
        <f t="shared" si="109"/>
        <v>0</v>
      </c>
      <c r="I240" s="26">
        <f t="shared" si="110"/>
        <v>0</v>
      </c>
      <c r="J240" s="26">
        <f t="shared" si="111"/>
        <v>0</v>
      </c>
      <c r="K240" s="26">
        <f t="shared" si="112"/>
        <v>221.065</v>
      </c>
      <c r="L240" s="26"/>
      <c r="M240" s="26"/>
      <c r="N240" s="26"/>
      <c r="O240" s="26"/>
      <c r="P240" s="26"/>
      <c r="Q240" s="26">
        <v>221.065</v>
      </c>
      <c r="R240" s="26"/>
      <c r="S240" s="26"/>
      <c r="T240" s="26"/>
      <c r="U240" s="26">
        <v>221.065</v>
      </c>
      <c r="V240" s="36"/>
      <c r="W240" s="36"/>
      <c r="X240" s="36"/>
      <c r="Y240" s="36"/>
      <c r="Z240" s="36"/>
      <c r="AA240" s="21" t="s">
        <v>31</v>
      </c>
      <c r="AB240" s="28">
        <v>101</v>
      </c>
      <c r="AC240" s="28">
        <v>341</v>
      </c>
      <c r="AD240" s="60" t="s">
        <v>174</v>
      </c>
      <c r="AE240" s="117"/>
      <c r="AF240" s="118"/>
      <c r="AI240" s="117"/>
    </row>
    <row r="241" spans="1:35" s="6" customFormat="1" ht="30" customHeight="1">
      <c r="A241" s="21">
        <v>28</v>
      </c>
      <c r="B241" s="94" t="s">
        <v>542</v>
      </c>
      <c r="C241" s="36" t="s">
        <v>489</v>
      </c>
      <c r="D241" s="21" t="s">
        <v>172</v>
      </c>
      <c r="E241" s="103">
        <v>2.02</v>
      </c>
      <c r="F241" s="104" t="s">
        <v>543</v>
      </c>
      <c r="G241" s="26">
        <f t="shared" si="108"/>
        <v>131.3</v>
      </c>
      <c r="H241" s="26">
        <f t="shared" si="109"/>
        <v>0</v>
      </c>
      <c r="I241" s="26">
        <f t="shared" si="110"/>
        <v>0</v>
      </c>
      <c r="J241" s="26">
        <f t="shared" si="111"/>
        <v>0</v>
      </c>
      <c r="K241" s="26">
        <f t="shared" si="112"/>
        <v>131.3</v>
      </c>
      <c r="L241" s="26"/>
      <c r="M241" s="26"/>
      <c r="N241" s="26"/>
      <c r="O241" s="26"/>
      <c r="P241" s="26"/>
      <c r="Q241" s="26"/>
      <c r="R241" s="26"/>
      <c r="S241" s="26"/>
      <c r="T241" s="26"/>
      <c r="U241" s="26"/>
      <c r="V241" s="26">
        <v>131.3</v>
      </c>
      <c r="W241" s="26"/>
      <c r="X241" s="26"/>
      <c r="Y241" s="26"/>
      <c r="Z241" s="26">
        <v>131.3</v>
      </c>
      <c r="AA241" s="21" t="s">
        <v>31</v>
      </c>
      <c r="AB241" s="28">
        <v>21</v>
      </c>
      <c r="AC241" s="28">
        <v>92</v>
      </c>
      <c r="AD241" s="60" t="s">
        <v>174</v>
      </c>
      <c r="AE241" s="117"/>
      <c r="AF241" s="118"/>
      <c r="AI241" s="117"/>
    </row>
    <row r="242" spans="1:35" s="6" customFormat="1" ht="30" customHeight="1">
      <c r="A242" s="21">
        <v>29</v>
      </c>
      <c r="B242" s="94" t="s">
        <v>544</v>
      </c>
      <c r="C242" s="36" t="s">
        <v>489</v>
      </c>
      <c r="D242" s="21" t="s">
        <v>172</v>
      </c>
      <c r="E242" s="103">
        <v>1.155</v>
      </c>
      <c r="F242" s="104" t="s">
        <v>545</v>
      </c>
      <c r="G242" s="26">
        <f t="shared" si="108"/>
        <v>75.075</v>
      </c>
      <c r="H242" s="26">
        <f t="shared" si="109"/>
        <v>0</v>
      </c>
      <c r="I242" s="26">
        <f t="shared" si="110"/>
        <v>0</v>
      </c>
      <c r="J242" s="26">
        <f t="shared" si="111"/>
        <v>0</v>
      </c>
      <c r="K242" s="26">
        <f t="shared" si="112"/>
        <v>75.075</v>
      </c>
      <c r="L242" s="26"/>
      <c r="M242" s="26"/>
      <c r="N242" s="26"/>
      <c r="O242" s="26"/>
      <c r="P242" s="26"/>
      <c r="Q242" s="26"/>
      <c r="R242" s="26"/>
      <c r="S242" s="26"/>
      <c r="T242" s="26"/>
      <c r="U242" s="26"/>
      <c r="V242" s="26">
        <v>75.075</v>
      </c>
      <c r="W242" s="26"/>
      <c r="X242" s="26"/>
      <c r="Y242" s="26"/>
      <c r="Z242" s="26">
        <v>75.075</v>
      </c>
      <c r="AA242" s="21" t="s">
        <v>31</v>
      </c>
      <c r="AB242" s="28">
        <v>14</v>
      </c>
      <c r="AC242" s="28">
        <v>65</v>
      </c>
      <c r="AD242" s="60" t="s">
        <v>174</v>
      </c>
      <c r="AE242" s="117"/>
      <c r="AF242" s="118"/>
      <c r="AI242" s="117"/>
    </row>
    <row r="243" spans="1:35" s="6" customFormat="1" ht="30" customHeight="1">
      <c r="A243" s="21">
        <v>30</v>
      </c>
      <c r="B243" s="94" t="s">
        <v>546</v>
      </c>
      <c r="C243" s="36" t="s">
        <v>489</v>
      </c>
      <c r="D243" s="21" t="s">
        <v>172</v>
      </c>
      <c r="E243" s="105">
        <v>6.306</v>
      </c>
      <c r="F243" s="104" t="s">
        <v>547</v>
      </c>
      <c r="G243" s="26">
        <f t="shared" si="108"/>
        <v>409.89</v>
      </c>
      <c r="H243" s="26">
        <f t="shared" si="109"/>
        <v>0</v>
      </c>
      <c r="I243" s="26">
        <f t="shared" si="110"/>
        <v>0</v>
      </c>
      <c r="J243" s="26">
        <f t="shared" si="111"/>
        <v>0</v>
      </c>
      <c r="K243" s="26">
        <f t="shared" si="112"/>
        <v>409.89</v>
      </c>
      <c r="L243" s="36"/>
      <c r="M243" s="36"/>
      <c r="N243" s="36"/>
      <c r="O243" s="36"/>
      <c r="P243" s="36"/>
      <c r="Q243" s="26">
        <v>409.89</v>
      </c>
      <c r="R243" s="26"/>
      <c r="S243" s="26"/>
      <c r="T243" s="26"/>
      <c r="U243" s="26">
        <v>409.89</v>
      </c>
      <c r="V243" s="36"/>
      <c r="W243" s="36"/>
      <c r="X243" s="36"/>
      <c r="Y243" s="36"/>
      <c r="Z243" s="36"/>
      <c r="AA243" s="21" t="s">
        <v>31</v>
      </c>
      <c r="AB243" s="28">
        <v>61</v>
      </c>
      <c r="AC243" s="28">
        <v>267</v>
      </c>
      <c r="AD243" s="60" t="s">
        <v>174</v>
      </c>
      <c r="AE243" s="117"/>
      <c r="AF243" s="118"/>
      <c r="AI243" s="117"/>
    </row>
    <row r="244" spans="1:35" s="6" customFormat="1" ht="30" customHeight="1">
      <c r="A244" s="21">
        <v>31</v>
      </c>
      <c r="B244" s="106" t="s">
        <v>548</v>
      </c>
      <c r="C244" s="36" t="s">
        <v>489</v>
      </c>
      <c r="D244" s="21" t="s">
        <v>172</v>
      </c>
      <c r="E244" s="103">
        <v>6.313</v>
      </c>
      <c r="F244" s="104" t="s">
        <v>549</v>
      </c>
      <c r="G244" s="26">
        <f t="shared" si="108"/>
        <v>410.345</v>
      </c>
      <c r="H244" s="26">
        <f t="shared" si="109"/>
        <v>0</v>
      </c>
      <c r="I244" s="26">
        <f t="shared" si="110"/>
        <v>0</v>
      </c>
      <c r="J244" s="26">
        <f t="shared" si="111"/>
        <v>0</v>
      </c>
      <c r="K244" s="26">
        <f t="shared" si="112"/>
        <v>410.345</v>
      </c>
      <c r="L244" s="94"/>
      <c r="M244" s="94"/>
      <c r="N244" s="94"/>
      <c r="O244" s="94"/>
      <c r="P244" s="94"/>
      <c r="Q244" s="94"/>
      <c r="R244" s="94"/>
      <c r="S244" s="94"/>
      <c r="T244" s="94"/>
      <c r="U244" s="94"/>
      <c r="V244" s="26">
        <v>410.345</v>
      </c>
      <c r="W244" s="26"/>
      <c r="X244" s="26"/>
      <c r="Y244" s="26"/>
      <c r="Z244" s="26">
        <v>410.345</v>
      </c>
      <c r="AA244" s="21" t="s">
        <v>31</v>
      </c>
      <c r="AB244" s="97">
        <v>38</v>
      </c>
      <c r="AC244" s="97">
        <v>151</v>
      </c>
      <c r="AD244" s="60" t="s">
        <v>174</v>
      </c>
      <c r="AE244" s="117"/>
      <c r="AF244" s="118"/>
      <c r="AI244" s="117"/>
    </row>
    <row r="245" spans="1:35" s="6" customFormat="1" ht="30" customHeight="1">
      <c r="A245" s="21">
        <v>32</v>
      </c>
      <c r="B245" s="94" t="s">
        <v>550</v>
      </c>
      <c r="C245" s="36" t="s">
        <v>489</v>
      </c>
      <c r="D245" s="21" t="s">
        <v>172</v>
      </c>
      <c r="E245" s="107">
        <v>3.5</v>
      </c>
      <c r="F245" s="104" t="s">
        <v>551</v>
      </c>
      <c r="G245" s="26">
        <f t="shared" si="108"/>
        <v>227.5</v>
      </c>
      <c r="H245" s="26">
        <f t="shared" si="109"/>
        <v>0</v>
      </c>
      <c r="I245" s="26">
        <f t="shared" si="110"/>
        <v>0</v>
      </c>
      <c r="J245" s="26">
        <f t="shared" si="111"/>
        <v>0</v>
      </c>
      <c r="K245" s="26">
        <f t="shared" si="112"/>
        <v>227.5</v>
      </c>
      <c r="L245" s="94"/>
      <c r="M245" s="94"/>
      <c r="N245" s="94"/>
      <c r="O245" s="94"/>
      <c r="P245" s="94"/>
      <c r="Q245" s="36"/>
      <c r="R245" s="36"/>
      <c r="S245" s="36"/>
      <c r="T245" s="36"/>
      <c r="U245" s="36"/>
      <c r="V245" s="26">
        <v>227.5</v>
      </c>
      <c r="W245" s="26"/>
      <c r="X245" s="26"/>
      <c r="Y245" s="26"/>
      <c r="Z245" s="26">
        <v>227.5</v>
      </c>
      <c r="AA245" s="21" t="s">
        <v>31</v>
      </c>
      <c r="AB245" s="28">
        <v>25</v>
      </c>
      <c r="AC245" s="28">
        <v>97</v>
      </c>
      <c r="AD245" s="60" t="s">
        <v>174</v>
      </c>
      <c r="AE245" s="117"/>
      <c r="AF245" s="118"/>
      <c r="AI245" s="117"/>
    </row>
    <row r="246" spans="1:35" s="6" customFormat="1" ht="30" customHeight="1">
      <c r="A246" s="21">
        <v>33</v>
      </c>
      <c r="B246" s="94" t="s">
        <v>552</v>
      </c>
      <c r="C246" s="36" t="s">
        <v>489</v>
      </c>
      <c r="D246" s="21" t="s">
        <v>172</v>
      </c>
      <c r="E246" s="108">
        <v>2.556</v>
      </c>
      <c r="F246" s="104" t="s">
        <v>553</v>
      </c>
      <c r="G246" s="26">
        <f t="shared" si="108"/>
        <v>166.14</v>
      </c>
      <c r="H246" s="26">
        <f t="shared" si="109"/>
        <v>0</v>
      </c>
      <c r="I246" s="26">
        <f t="shared" si="110"/>
        <v>0</v>
      </c>
      <c r="J246" s="26">
        <f t="shared" si="111"/>
        <v>0</v>
      </c>
      <c r="K246" s="26">
        <f t="shared" si="112"/>
        <v>166.14</v>
      </c>
      <c r="L246" s="94"/>
      <c r="M246" s="94"/>
      <c r="N246" s="94"/>
      <c r="O246" s="94"/>
      <c r="P246" s="94"/>
      <c r="Q246" s="36"/>
      <c r="R246" s="36"/>
      <c r="S246" s="36"/>
      <c r="T246" s="36"/>
      <c r="U246" s="36"/>
      <c r="V246" s="94">
        <v>166.14</v>
      </c>
      <c r="W246" s="94"/>
      <c r="X246" s="94"/>
      <c r="Y246" s="94"/>
      <c r="Z246" s="94">
        <v>166.14</v>
      </c>
      <c r="AA246" s="21" t="s">
        <v>31</v>
      </c>
      <c r="AB246" s="119">
        <v>12</v>
      </c>
      <c r="AC246" s="28">
        <v>56</v>
      </c>
      <c r="AD246" s="60" t="s">
        <v>174</v>
      </c>
      <c r="AE246" s="117"/>
      <c r="AF246" s="118"/>
      <c r="AI246" s="117"/>
    </row>
    <row r="247" spans="1:35" s="6" customFormat="1" ht="30" customHeight="1">
      <c r="A247" s="21">
        <v>34</v>
      </c>
      <c r="B247" s="94" t="s">
        <v>554</v>
      </c>
      <c r="C247" s="36" t="s">
        <v>489</v>
      </c>
      <c r="D247" s="21" t="s">
        <v>172</v>
      </c>
      <c r="E247" s="108">
        <v>6.92</v>
      </c>
      <c r="F247" s="104" t="s">
        <v>555</v>
      </c>
      <c r="G247" s="26">
        <f t="shared" si="108"/>
        <v>449.8</v>
      </c>
      <c r="H247" s="26">
        <f t="shared" si="109"/>
        <v>0</v>
      </c>
      <c r="I247" s="26">
        <f t="shared" si="110"/>
        <v>0</v>
      </c>
      <c r="J247" s="26">
        <f t="shared" si="111"/>
        <v>0</v>
      </c>
      <c r="K247" s="26">
        <f t="shared" si="112"/>
        <v>449.8</v>
      </c>
      <c r="L247" s="94"/>
      <c r="M247" s="94"/>
      <c r="N247" s="94"/>
      <c r="O247" s="94"/>
      <c r="P247" s="94"/>
      <c r="Q247" s="36"/>
      <c r="R247" s="36"/>
      <c r="S247" s="36"/>
      <c r="T247" s="36"/>
      <c r="U247" s="36"/>
      <c r="V247" s="94">
        <v>449.8</v>
      </c>
      <c r="W247" s="94"/>
      <c r="X247" s="94"/>
      <c r="Y247" s="94"/>
      <c r="Z247" s="94">
        <v>449.8</v>
      </c>
      <c r="AA247" s="21" t="s">
        <v>31</v>
      </c>
      <c r="AB247" s="119">
        <v>26</v>
      </c>
      <c r="AC247" s="28">
        <v>108</v>
      </c>
      <c r="AD247" s="60" t="s">
        <v>174</v>
      </c>
      <c r="AE247" s="117"/>
      <c r="AF247" s="118"/>
      <c r="AI247" s="117"/>
    </row>
    <row r="248" spans="1:35" s="6" customFormat="1" ht="30" customHeight="1">
      <c r="A248" s="21">
        <v>35</v>
      </c>
      <c r="B248" s="94" t="s">
        <v>556</v>
      </c>
      <c r="C248" s="36" t="s">
        <v>489</v>
      </c>
      <c r="D248" s="21" t="s">
        <v>172</v>
      </c>
      <c r="E248" s="108">
        <v>2.625</v>
      </c>
      <c r="F248" s="104" t="s">
        <v>557</v>
      </c>
      <c r="G248" s="26">
        <f t="shared" si="108"/>
        <v>170.625</v>
      </c>
      <c r="H248" s="26">
        <f t="shared" si="109"/>
        <v>0</v>
      </c>
      <c r="I248" s="26">
        <f t="shared" si="110"/>
        <v>0</v>
      </c>
      <c r="J248" s="26">
        <f t="shared" si="111"/>
        <v>0</v>
      </c>
      <c r="K248" s="26">
        <f t="shared" si="112"/>
        <v>170.625</v>
      </c>
      <c r="L248" s="94"/>
      <c r="M248" s="94"/>
      <c r="N248" s="94"/>
      <c r="O248" s="94"/>
      <c r="P248" s="94"/>
      <c r="Q248" s="36"/>
      <c r="R248" s="36"/>
      <c r="S248" s="36"/>
      <c r="T248" s="36"/>
      <c r="U248" s="36"/>
      <c r="V248" s="94">
        <v>170.625</v>
      </c>
      <c r="W248" s="94"/>
      <c r="X248" s="94"/>
      <c r="Y248" s="94"/>
      <c r="Z248" s="94">
        <v>170.625</v>
      </c>
      <c r="AA248" s="21" t="s">
        <v>31</v>
      </c>
      <c r="AB248" s="119">
        <v>11</v>
      </c>
      <c r="AC248" s="28">
        <v>48</v>
      </c>
      <c r="AD248" s="60" t="s">
        <v>174</v>
      </c>
      <c r="AE248" s="117"/>
      <c r="AF248" s="118"/>
      <c r="AI248" s="117"/>
    </row>
    <row r="249" spans="1:35" s="6" customFormat="1" ht="30" customHeight="1">
      <c r="A249" s="21">
        <v>36</v>
      </c>
      <c r="B249" s="94" t="s">
        <v>558</v>
      </c>
      <c r="C249" s="36" t="s">
        <v>489</v>
      </c>
      <c r="D249" s="21" t="s">
        <v>172</v>
      </c>
      <c r="E249" s="108">
        <v>5.589</v>
      </c>
      <c r="F249" s="104" t="s">
        <v>559</v>
      </c>
      <c r="G249" s="26">
        <f t="shared" si="108"/>
        <v>363.285</v>
      </c>
      <c r="H249" s="26">
        <f t="shared" si="109"/>
        <v>0</v>
      </c>
      <c r="I249" s="26">
        <f t="shared" si="110"/>
        <v>0</v>
      </c>
      <c r="J249" s="26">
        <f t="shared" si="111"/>
        <v>0</v>
      </c>
      <c r="K249" s="26">
        <f t="shared" si="112"/>
        <v>363.285</v>
      </c>
      <c r="L249" s="94"/>
      <c r="M249" s="94"/>
      <c r="N249" s="94"/>
      <c r="O249" s="94"/>
      <c r="P249" s="94"/>
      <c r="Q249" s="36">
        <v>363.285</v>
      </c>
      <c r="R249" s="36"/>
      <c r="S249" s="36"/>
      <c r="T249" s="36"/>
      <c r="U249" s="36">
        <v>363.285</v>
      </c>
      <c r="V249" s="36"/>
      <c r="W249" s="36"/>
      <c r="X249" s="36"/>
      <c r="Y249" s="36"/>
      <c r="Z249" s="36"/>
      <c r="AA249" s="21" t="s">
        <v>31</v>
      </c>
      <c r="AB249" s="119">
        <v>15</v>
      </c>
      <c r="AC249" s="28">
        <v>56</v>
      </c>
      <c r="AD249" s="60" t="s">
        <v>174</v>
      </c>
      <c r="AE249" s="117"/>
      <c r="AF249" s="118"/>
      <c r="AI249" s="117"/>
    </row>
    <row r="250" spans="1:35" s="6" customFormat="1" ht="30" customHeight="1">
      <c r="A250" s="21">
        <v>37</v>
      </c>
      <c r="B250" s="94" t="s">
        <v>560</v>
      </c>
      <c r="C250" s="36" t="s">
        <v>489</v>
      </c>
      <c r="D250" s="21" t="s">
        <v>172</v>
      </c>
      <c r="E250" s="107">
        <v>8.309</v>
      </c>
      <c r="F250" s="104" t="s">
        <v>561</v>
      </c>
      <c r="G250" s="26">
        <f t="shared" si="108"/>
        <v>1246.35</v>
      </c>
      <c r="H250" s="26">
        <f t="shared" si="109"/>
        <v>0</v>
      </c>
      <c r="I250" s="26">
        <f t="shared" si="110"/>
        <v>0</v>
      </c>
      <c r="J250" s="26">
        <f t="shared" si="111"/>
        <v>0</v>
      </c>
      <c r="K250" s="26">
        <f t="shared" si="112"/>
        <v>1246.35</v>
      </c>
      <c r="L250" s="94">
        <v>1246.35</v>
      </c>
      <c r="M250" s="94"/>
      <c r="N250" s="94"/>
      <c r="O250" s="94"/>
      <c r="P250" s="94">
        <v>1246.35</v>
      </c>
      <c r="Q250" s="94"/>
      <c r="R250" s="94"/>
      <c r="S250" s="94"/>
      <c r="T250" s="94"/>
      <c r="U250" s="94"/>
      <c r="V250" s="94"/>
      <c r="W250" s="94"/>
      <c r="X250" s="94"/>
      <c r="Y250" s="94"/>
      <c r="Z250" s="94"/>
      <c r="AA250" s="21" t="s">
        <v>31</v>
      </c>
      <c r="AB250" s="28">
        <v>366</v>
      </c>
      <c r="AC250" s="28">
        <v>1394</v>
      </c>
      <c r="AD250" s="60" t="s">
        <v>174</v>
      </c>
      <c r="AE250" s="117"/>
      <c r="AF250" s="118"/>
      <c r="AI250" s="117"/>
    </row>
    <row r="251" spans="1:35" s="6" customFormat="1" ht="30" customHeight="1">
      <c r="A251" s="21">
        <v>38</v>
      </c>
      <c r="B251" s="94" t="s">
        <v>562</v>
      </c>
      <c r="C251" s="36" t="s">
        <v>489</v>
      </c>
      <c r="D251" s="21" t="s">
        <v>172</v>
      </c>
      <c r="E251" s="107">
        <v>5.49</v>
      </c>
      <c r="F251" s="104" t="s">
        <v>563</v>
      </c>
      <c r="G251" s="26">
        <f t="shared" si="108"/>
        <v>823.5</v>
      </c>
      <c r="H251" s="26">
        <f t="shared" si="109"/>
        <v>0</v>
      </c>
      <c r="I251" s="26">
        <f t="shared" si="110"/>
        <v>0</v>
      </c>
      <c r="J251" s="26">
        <f t="shared" si="111"/>
        <v>0</v>
      </c>
      <c r="K251" s="26">
        <f t="shared" si="112"/>
        <v>823.5</v>
      </c>
      <c r="L251" s="94">
        <v>823.5</v>
      </c>
      <c r="M251" s="94"/>
      <c r="N251" s="94"/>
      <c r="O251" s="94"/>
      <c r="P251" s="94">
        <v>823.5</v>
      </c>
      <c r="Q251" s="94"/>
      <c r="R251" s="94"/>
      <c r="S251" s="94"/>
      <c r="T251" s="94"/>
      <c r="U251" s="94"/>
      <c r="V251" s="94"/>
      <c r="W251" s="94"/>
      <c r="X251" s="94"/>
      <c r="Y251" s="94"/>
      <c r="Z251" s="94"/>
      <c r="AA251" s="21" t="s">
        <v>31</v>
      </c>
      <c r="AB251" s="28">
        <v>111</v>
      </c>
      <c r="AC251" s="28">
        <v>584</v>
      </c>
      <c r="AD251" s="60" t="s">
        <v>174</v>
      </c>
      <c r="AE251" s="117"/>
      <c r="AF251" s="118"/>
      <c r="AI251" s="117"/>
    </row>
    <row r="252" spans="1:35" s="6" customFormat="1" ht="30" customHeight="1">
      <c r="A252" s="21">
        <v>39</v>
      </c>
      <c r="B252" s="94" t="s">
        <v>564</v>
      </c>
      <c r="C252" s="36" t="s">
        <v>489</v>
      </c>
      <c r="D252" s="21" t="s">
        <v>172</v>
      </c>
      <c r="E252" s="107">
        <v>5.339</v>
      </c>
      <c r="F252" s="104" t="s">
        <v>565</v>
      </c>
      <c r="G252" s="26">
        <f t="shared" si="108"/>
        <v>800.85</v>
      </c>
      <c r="H252" s="26">
        <f t="shared" si="109"/>
        <v>0</v>
      </c>
      <c r="I252" s="26">
        <f t="shared" si="110"/>
        <v>0</v>
      </c>
      <c r="J252" s="26">
        <f t="shared" si="111"/>
        <v>0</v>
      </c>
      <c r="K252" s="26">
        <f t="shared" si="112"/>
        <v>800.85</v>
      </c>
      <c r="L252" s="94">
        <v>800.85</v>
      </c>
      <c r="M252" s="94"/>
      <c r="N252" s="94"/>
      <c r="O252" s="94"/>
      <c r="P252" s="94">
        <v>800.85</v>
      </c>
      <c r="Q252" s="94"/>
      <c r="R252" s="94"/>
      <c r="S252" s="94"/>
      <c r="T252" s="94"/>
      <c r="U252" s="94"/>
      <c r="V252" s="94"/>
      <c r="W252" s="94"/>
      <c r="X252" s="94"/>
      <c r="Y252" s="94"/>
      <c r="Z252" s="94"/>
      <c r="AA252" s="21" t="s">
        <v>31</v>
      </c>
      <c r="AB252" s="28">
        <v>385</v>
      </c>
      <c r="AC252" s="28">
        <v>1344</v>
      </c>
      <c r="AD252" s="60" t="s">
        <v>174</v>
      </c>
      <c r="AE252" s="117"/>
      <c r="AF252" s="118"/>
      <c r="AI252" s="117"/>
    </row>
    <row r="253" spans="1:35" s="6" customFormat="1" ht="30" customHeight="1">
      <c r="A253" s="21">
        <v>40</v>
      </c>
      <c r="B253" s="21" t="s">
        <v>566</v>
      </c>
      <c r="C253" s="36" t="s">
        <v>489</v>
      </c>
      <c r="D253" s="21" t="s">
        <v>172</v>
      </c>
      <c r="E253" s="105">
        <v>4.111</v>
      </c>
      <c r="F253" s="109" t="s">
        <v>567</v>
      </c>
      <c r="G253" s="26">
        <f t="shared" si="108"/>
        <v>267.215</v>
      </c>
      <c r="H253" s="26">
        <f t="shared" si="109"/>
        <v>0</v>
      </c>
      <c r="I253" s="26">
        <f t="shared" si="110"/>
        <v>0</v>
      </c>
      <c r="J253" s="26">
        <f t="shared" si="111"/>
        <v>0</v>
      </c>
      <c r="K253" s="26">
        <f t="shared" si="112"/>
        <v>267.215</v>
      </c>
      <c r="L253" s="94">
        <v>267.215</v>
      </c>
      <c r="M253" s="94"/>
      <c r="N253" s="94"/>
      <c r="O253" s="94"/>
      <c r="P253" s="94">
        <v>267.215</v>
      </c>
      <c r="Q253" s="36"/>
      <c r="R253" s="36"/>
      <c r="S253" s="36"/>
      <c r="T253" s="36"/>
      <c r="U253" s="36"/>
      <c r="V253" s="36"/>
      <c r="W253" s="36"/>
      <c r="X253" s="36"/>
      <c r="Y253" s="36"/>
      <c r="Z253" s="36"/>
      <c r="AA253" s="21" t="s">
        <v>31</v>
      </c>
      <c r="AB253" s="28">
        <v>145</v>
      </c>
      <c r="AC253" s="28">
        <v>614</v>
      </c>
      <c r="AD253" s="60" t="s">
        <v>174</v>
      </c>
      <c r="AE253" s="117"/>
      <c r="AF253" s="118"/>
      <c r="AI253" s="117"/>
    </row>
    <row r="254" spans="1:35" s="6" customFormat="1" ht="30" customHeight="1">
      <c r="A254" s="21">
        <v>41</v>
      </c>
      <c r="B254" s="21" t="s">
        <v>568</v>
      </c>
      <c r="C254" s="36" t="s">
        <v>489</v>
      </c>
      <c r="D254" s="21" t="s">
        <v>172</v>
      </c>
      <c r="E254" s="105">
        <v>1.512</v>
      </c>
      <c r="F254" s="109" t="s">
        <v>569</v>
      </c>
      <c r="G254" s="26">
        <f t="shared" si="108"/>
        <v>98.28</v>
      </c>
      <c r="H254" s="26">
        <f t="shared" si="109"/>
        <v>0</v>
      </c>
      <c r="I254" s="26">
        <f t="shared" si="110"/>
        <v>0</v>
      </c>
      <c r="J254" s="26">
        <f t="shared" si="111"/>
        <v>0</v>
      </c>
      <c r="K254" s="26">
        <f t="shared" si="112"/>
        <v>98.28</v>
      </c>
      <c r="L254" s="94">
        <v>98.28</v>
      </c>
      <c r="M254" s="94"/>
      <c r="N254" s="94"/>
      <c r="O254" s="94"/>
      <c r="P254" s="94">
        <v>98.28</v>
      </c>
      <c r="Q254" s="36"/>
      <c r="R254" s="36"/>
      <c r="S254" s="36"/>
      <c r="T254" s="36"/>
      <c r="U254" s="36"/>
      <c r="V254" s="36"/>
      <c r="W254" s="36"/>
      <c r="X254" s="36"/>
      <c r="Y254" s="36"/>
      <c r="Z254" s="36"/>
      <c r="AA254" s="21" t="s">
        <v>31</v>
      </c>
      <c r="AB254" s="28">
        <v>47</v>
      </c>
      <c r="AC254" s="28">
        <v>203</v>
      </c>
      <c r="AD254" s="60" t="s">
        <v>174</v>
      </c>
      <c r="AE254" s="117"/>
      <c r="AF254" s="118"/>
      <c r="AI254" s="117"/>
    </row>
    <row r="255" spans="1:35" s="6" customFormat="1" ht="30" customHeight="1">
      <c r="A255" s="21">
        <v>42</v>
      </c>
      <c r="B255" s="110" t="s">
        <v>570</v>
      </c>
      <c r="C255" s="36" t="s">
        <v>489</v>
      </c>
      <c r="D255" s="21" t="s">
        <v>172</v>
      </c>
      <c r="E255" s="111">
        <v>1.373</v>
      </c>
      <c r="F255" s="109" t="s">
        <v>571</v>
      </c>
      <c r="G255" s="26">
        <f t="shared" si="108"/>
        <v>89.245</v>
      </c>
      <c r="H255" s="26">
        <f t="shared" si="109"/>
        <v>0</v>
      </c>
      <c r="I255" s="26">
        <f t="shared" si="110"/>
        <v>0</v>
      </c>
      <c r="J255" s="26">
        <f t="shared" si="111"/>
        <v>0</v>
      </c>
      <c r="K255" s="26">
        <f t="shared" si="112"/>
        <v>89.245</v>
      </c>
      <c r="L255" s="94">
        <v>89.245</v>
      </c>
      <c r="M255" s="94"/>
      <c r="N255" s="94"/>
      <c r="O255" s="94"/>
      <c r="P255" s="94">
        <v>89.245</v>
      </c>
      <c r="Q255" s="36"/>
      <c r="R255" s="36"/>
      <c r="S255" s="36"/>
      <c r="T255" s="36"/>
      <c r="U255" s="36"/>
      <c r="V255" s="36"/>
      <c r="W255" s="36"/>
      <c r="X255" s="36"/>
      <c r="Y255" s="36"/>
      <c r="Z255" s="36"/>
      <c r="AA255" s="21" t="s">
        <v>31</v>
      </c>
      <c r="AB255" s="28">
        <v>38</v>
      </c>
      <c r="AC255" s="28">
        <v>168</v>
      </c>
      <c r="AD255" s="60" t="s">
        <v>174</v>
      </c>
      <c r="AE255" s="117"/>
      <c r="AF255" s="118"/>
      <c r="AI255" s="117"/>
    </row>
    <row r="256" spans="1:35" s="6" customFormat="1" ht="30" customHeight="1">
      <c r="A256" s="21">
        <v>43</v>
      </c>
      <c r="B256" s="21" t="s">
        <v>572</v>
      </c>
      <c r="C256" s="36" t="s">
        <v>489</v>
      </c>
      <c r="D256" s="21" t="s">
        <v>172</v>
      </c>
      <c r="E256" s="112">
        <v>1.182</v>
      </c>
      <c r="F256" s="113" t="s">
        <v>573</v>
      </c>
      <c r="G256" s="26">
        <f t="shared" si="108"/>
        <v>76.83</v>
      </c>
      <c r="H256" s="26">
        <f t="shared" si="109"/>
        <v>0</v>
      </c>
      <c r="I256" s="26">
        <f t="shared" si="110"/>
        <v>0</v>
      </c>
      <c r="J256" s="26">
        <f t="shared" si="111"/>
        <v>0</v>
      </c>
      <c r="K256" s="26">
        <f t="shared" si="112"/>
        <v>76.83</v>
      </c>
      <c r="L256" s="94">
        <v>76.83</v>
      </c>
      <c r="M256" s="94"/>
      <c r="N256" s="94"/>
      <c r="O256" s="94"/>
      <c r="P256" s="94">
        <v>76.83</v>
      </c>
      <c r="Q256" s="36"/>
      <c r="R256" s="36"/>
      <c r="S256" s="36"/>
      <c r="T256" s="36"/>
      <c r="U256" s="36"/>
      <c r="V256" s="36"/>
      <c r="W256" s="36"/>
      <c r="X256" s="36"/>
      <c r="Y256" s="36"/>
      <c r="Z256" s="36"/>
      <c r="AA256" s="21" t="s">
        <v>31</v>
      </c>
      <c r="AB256" s="97">
        <v>29</v>
      </c>
      <c r="AC256" s="120">
        <v>121</v>
      </c>
      <c r="AD256" s="60" t="s">
        <v>174</v>
      </c>
      <c r="AE256" s="117"/>
      <c r="AF256" s="118"/>
      <c r="AI256" s="117"/>
    </row>
    <row r="257" spans="1:35" s="6" customFormat="1" ht="30" customHeight="1">
      <c r="A257" s="21">
        <v>44</v>
      </c>
      <c r="B257" s="21" t="s">
        <v>574</v>
      </c>
      <c r="C257" s="36" t="s">
        <v>489</v>
      </c>
      <c r="D257" s="21" t="s">
        <v>172</v>
      </c>
      <c r="E257" s="112">
        <v>2.86</v>
      </c>
      <c r="F257" s="113" t="s">
        <v>575</v>
      </c>
      <c r="G257" s="26">
        <f t="shared" si="108"/>
        <v>185.9</v>
      </c>
      <c r="H257" s="26">
        <f t="shared" si="109"/>
        <v>0</v>
      </c>
      <c r="I257" s="26">
        <f t="shared" si="110"/>
        <v>0</v>
      </c>
      <c r="J257" s="26">
        <f t="shared" si="111"/>
        <v>0</v>
      </c>
      <c r="K257" s="26">
        <f t="shared" si="112"/>
        <v>185.9</v>
      </c>
      <c r="L257" s="94"/>
      <c r="M257" s="94"/>
      <c r="N257" s="94"/>
      <c r="O257" s="94"/>
      <c r="P257" s="94"/>
      <c r="Q257" s="36"/>
      <c r="R257" s="36"/>
      <c r="S257" s="36"/>
      <c r="T257" s="36"/>
      <c r="U257" s="36"/>
      <c r="V257" s="94">
        <v>185.9</v>
      </c>
      <c r="W257" s="94"/>
      <c r="X257" s="94"/>
      <c r="Y257" s="94"/>
      <c r="Z257" s="94">
        <v>185.9</v>
      </c>
      <c r="AA257" s="21" t="s">
        <v>31</v>
      </c>
      <c r="AB257" s="97">
        <v>19</v>
      </c>
      <c r="AC257" s="120">
        <v>87</v>
      </c>
      <c r="AD257" s="60" t="s">
        <v>174</v>
      </c>
      <c r="AE257" s="117"/>
      <c r="AF257" s="118"/>
      <c r="AI257" s="117"/>
    </row>
    <row r="258" spans="1:35" s="6" customFormat="1" ht="30" customHeight="1">
      <c r="A258" s="21">
        <v>45</v>
      </c>
      <c r="B258" s="110" t="s">
        <v>576</v>
      </c>
      <c r="C258" s="36" t="s">
        <v>489</v>
      </c>
      <c r="D258" s="21" t="s">
        <v>172</v>
      </c>
      <c r="E258" s="105">
        <v>6.313</v>
      </c>
      <c r="F258" s="109" t="s">
        <v>549</v>
      </c>
      <c r="G258" s="26">
        <f t="shared" si="108"/>
        <v>410.345</v>
      </c>
      <c r="H258" s="26">
        <f t="shared" si="109"/>
        <v>0</v>
      </c>
      <c r="I258" s="26">
        <f t="shared" si="110"/>
        <v>0</v>
      </c>
      <c r="J258" s="26">
        <f t="shared" si="111"/>
        <v>0</v>
      </c>
      <c r="K258" s="26">
        <f t="shared" si="112"/>
        <v>410.345</v>
      </c>
      <c r="L258" s="36"/>
      <c r="M258" s="36"/>
      <c r="N258" s="36"/>
      <c r="O258" s="36"/>
      <c r="P258" s="36"/>
      <c r="Q258" s="94">
        <v>410.345</v>
      </c>
      <c r="R258" s="94"/>
      <c r="S258" s="94"/>
      <c r="T258" s="94"/>
      <c r="U258" s="94">
        <v>410.345</v>
      </c>
      <c r="V258" s="94"/>
      <c r="W258" s="94"/>
      <c r="X258" s="94"/>
      <c r="Y258" s="94"/>
      <c r="Z258" s="94"/>
      <c r="AA258" s="21" t="s">
        <v>31</v>
      </c>
      <c r="AB258" s="97">
        <v>106</v>
      </c>
      <c r="AC258" s="97">
        <v>438</v>
      </c>
      <c r="AD258" s="60" t="s">
        <v>174</v>
      </c>
      <c r="AE258" s="117"/>
      <c r="AF258" s="118"/>
      <c r="AI258" s="117"/>
    </row>
    <row r="259" spans="1:35" s="6" customFormat="1" ht="30" customHeight="1">
      <c r="A259" s="21">
        <v>46</v>
      </c>
      <c r="B259" s="21" t="s">
        <v>577</v>
      </c>
      <c r="C259" s="36" t="s">
        <v>489</v>
      </c>
      <c r="D259" s="21" t="s">
        <v>172</v>
      </c>
      <c r="E259" s="105">
        <v>2.04</v>
      </c>
      <c r="F259" s="109" t="s">
        <v>578</v>
      </c>
      <c r="G259" s="26">
        <f t="shared" si="108"/>
        <v>132.6</v>
      </c>
      <c r="H259" s="26">
        <f t="shared" si="109"/>
        <v>0</v>
      </c>
      <c r="I259" s="26">
        <f t="shared" si="110"/>
        <v>0</v>
      </c>
      <c r="J259" s="26">
        <f t="shared" si="111"/>
        <v>0</v>
      </c>
      <c r="K259" s="26">
        <f t="shared" si="112"/>
        <v>132.6</v>
      </c>
      <c r="L259" s="36"/>
      <c r="M259" s="36"/>
      <c r="N259" s="36"/>
      <c r="O259" s="36"/>
      <c r="P259" s="36"/>
      <c r="Q259" s="36"/>
      <c r="R259" s="36"/>
      <c r="S259" s="36"/>
      <c r="T259" s="36"/>
      <c r="U259" s="36"/>
      <c r="V259" s="94">
        <v>132.6</v>
      </c>
      <c r="W259" s="94"/>
      <c r="X259" s="94"/>
      <c r="Y259" s="94"/>
      <c r="Z259" s="94">
        <v>132.6</v>
      </c>
      <c r="AA259" s="21" t="s">
        <v>31</v>
      </c>
      <c r="AB259" s="97">
        <v>37</v>
      </c>
      <c r="AC259" s="120">
        <v>155</v>
      </c>
      <c r="AD259" s="60" t="s">
        <v>174</v>
      </c>
      <c r="AE259" s="117"/>
      <c r="AF259" s="118"/>
      <c r="AI259" s="117"/>
    </row>
    <row r="260" spans="1:35" s="6" customFormat="1" ht="30" customHeight="1">
      <c r="A260" s="21">
        <v>47</v>
      </c>
      <c r="B260" s="21" t="s">
        <v>579</v>
      </c>
      <c r="C260" s="36" t="s">
        <v>489</v>
      </c>
      <c r="D260" s="21" t="s">
        <v>172</v>
      </c>
      <c r="E260" s="112">
        <v>6.221</v>
      </c>
      <c r="F260" s="22" t="s">
        <v>580</v>
      </c>
      <c r="G260" s="26">
        <f t="shared" si="108"/>
        <v>404.365</v>
      </c>
      <c r="H260" s="26">
        <f t="shared" si="109"/>
        <v>0</v>
      </c>
      <c r="I260" s="26">
        <f t="shared" si="110"/>
        <v>0</v>
      </c>
      <c r="J260" s="26">
        <f t="shared" si="111"/>
        <v>0</v>
      </c>
      <c r="K260" s="26">
        <f t="shared" si="112"/>
        <v>404.365</v>
      </c>
      <c r="L260" s="36"/>
      <c r="M260" s="36"/>
      <c r="N260" s="36"/>
      <c r="O260" s="36"/>
      <c r="P260" s="36"/>
      <c r="Q260" s="94">
        <v>404.365</v>
      </c>
      <c r="R260" s="94"/>
      <c r="S260" s="94"/>
      <c r="T260" s="94"/>
      <c r="U260" s="94">
        <v>404.365</v>
      </c>
      <c r="V260" s="36"/>
      <c r="W260" s="36"/>
      <c r="X260" s="36"/>
      <c r="Y260" s="36"/>
      <c r="Z260" s="36"/>
      <c r="AA260" s="21" t="s">
        <v>31</v>
      </c>
      <c r="AB260" s="97">
        <v>110</v>
      </c>
      <c r="AC260" s="120">
        <v>463</v>
      </c>
      <c r="AD260" s="60" t="s">
        <v>174</v>
      </c>
      <c r="AE260" s="117"/>
      <c r="AF260" s="118"/>
      <c r="AI260" s="117"/>
    </row>
    <row r="261" spans="1:35" s="6" customFormat="1" ht="30" customHeight="1">
      <c r="A261" s="21">
        <v>48</v>
      </c>
      <c r="B261" s="21" t="s">
        <v>581</v>
      </c>
      <c r="C261" s="36" t="s">
        <v>489</v>
      </c>
      <c r="D261" s="21" t="s">
        <v>172</v>
      </c>
      <c r="E261" s="105">
        <v>1.7</v>
      </c>
      <c r="F261" s="109" t="s">
        <v>582</v>
      </c>
      <c r="G261" s="26">
        <f t="shared" si="108"/>
        <v>110.5</v>
      </c>
      <c r="H261" s="26">
        <f t="shared" si="109"/>
        <v>0</v>
      </c>
      <c r="I261" s="26">
        <f t="shared" si="110"/>
        <v>0</v>
      </c>
      <c r="J261" s="26">
        <f t="shared" si="111"/>
        <v>0</v>
      </c>
      <c r="K261" s="26">
        <f t="shared" si="112"/>
        <v>110.5</v>
      </c>
      <c r="L261" s="94"/>
      <c r="M261" s="94"/>
      <c r="N261" s="94"/>
      <c r="O261" s="94"/>
      <c r="P261" s="94"/>
      <c r="Q261" s="36"/>
      <c r="R261" s="36"/>
      <c r="S261" s="36"/>
      <c r="T261" s="36"/>
      <c r="U261" s="36"/>
      <c r="V261" s="94">
        <v>110.5</v>
      </c>
      <c r="W261" s="94"/>
      <c r="X261" s="94"/>
      <c r="Y261" s="94"/>
      <c r="Z261" s="94">
        <v>110.5</v>
      </c>
      <c r="AA261" s="21" t="s">
        <v>31</v>
      </c>
      <c r="AB261" s="28">
        <v>46</v>
      </c>
      <c r="AC261" s="28">
        <v>196</v>
      </c>
      <c r="AD261" s="60" t="s">
        <v>174</v>
      </c>
      <c r="AE261" s="117"/>
      <c r="AF261" s="118"/>
      <c r="AI261" s="117"/>
    </row>
    <row r="262" spans="1:35" s="6" customFormat="1" ht="30" customHeight="1">
      <c r="A262" s="21">
        <v>49</v>
      </c>
      <c r="B262" s="21" t="s">
        <v>583</v>
      </c>
      <c r="C262" s="36" t="s">
        <v>489</v>
      </c>
      <c r="D262" s="21" t="s">
        <v>172</v>
      </c>
      <c r="E262" s="105">
        <v>1.575</v>
      </c>
      <c r="F262" s="109" t="s">
        <v>584</v>
      </c>
      <c r="G262" s="26">
        <f t="shared" si="108"/>
        <v>102.375</v>
      </c>
      <c r="H262" s="26">
        <f t="shared" si="109"/>
        <v>0</v>
      </c>
      <c r="I262" s="26">
        <f t="shared" si="110"/>
        <v>0</v>
      </c>
      <c r="J262" s="26">
        <f t="shared" si="111"/>
        <v>0</v>
      </c>
      <c r="K262" s="26">
        <f t="shared" si="112"/>
        <v>102.375</v>
      </c>
      <c r="L262" s="94"/>
      <c r="M262" s="94"/>
      <c r="N262" s="94"/>
      <c r="O262" s="94"/>
      <c r="P262" s="94"/>
      <c r="Q262" s="36"/>
      <c r="R262" s="36"/>
      <c r="S262" s="36"/>
      <c r="T262" s="36"/>
      <c r="U262" s="36"/>
      <c r="V262" s="94">
        <v>102.375</v>
      </c>
      <c r="W262" s="94"/>
      <c r="X262" s="94"/>
      <c r="Y262" s="94"/>
      <c r="Z262" s="94">
        <v>102.375</v>
      </c>
      <c r="AA262" s="21" t="s">
        <v>31</v>
      </c>
      <c r="AB262" s="28">
        <v>11</v>
      </c>
      <c r="AC262" s="28">
        <v>44</v>
      </c>
      <c r="AD262" s="60" t="s">
        <v>174</v>
      </c>
      <c r="AE262" s="117"/>
      <c r="AF262" s="118"/>
      <c r="AI262" s="117"/>
    </row>
    <row r="263" spans="1:35" s="6" customFormat="1" ht="30" customHeight="1">
      <c r="A263" s="21">
        <v>50</v>
      </c>
      <c r="B263" s="21" t="s">
        <v>585</v>
      </c>
      <c r="C263" s="36" t="s">
        <v>489</v>
      </c>
      <c r="D263" s="21" t="s">
        <v>172</v>
      </c>
      <c r="E263" s="105">
        <v>5.947</v>
      </c>
      <c r="F263" s="109" t="s">
        <v>586</v>
      </c>
      <c r="G263" s="26">
        <f t="shared" si="108"/>
        <v>386.555</v>
      </c>
      <c r="H263" s="26">
        <f t="shared" si="109"/>
        <v>0</v>
      </c>
      <c r="I263" s="26">
        <f t="shared" si="110"/>
        <v>0</v>
      </c>
      <c r="J263" s="26">
        <f t="shared" si="111"/>
        <v>0</v>
      </c>
      <c r="K263" s="26">
        <f t="shared" si="112"/>
        <v>386.555</v>
      </c>
      <c r="L263" s="94">
        <v>386.555</v>
      </c>
      <c r="M263" s="94"/>
      <c r="N263" s="94"/>
      <c r="O263" s="94"/>
      <c r="P263" s="94">
        <v>386.555</v>
      </c>
      <c r="Q263" s="36"/>
      <c r="R263" s="36"/>
      <c r="S263" s="36"/>
      <c r="T263" s="36"/>
      <c r="U263" s="36"/>
      <c r="V263" s="94"/>
      <c r="W263" s="94"/>
      <c r="X263" s="94"/>
      <c r="Y263" s="94"/>
      <c r="Z263" s="94"/>
      <c r="AA263" s="21" t="s">
        <v>31</v>
      </c>
      <c r="AB263" s="28">
        <v>149</v>
      </c>
      <c r="AC263" s="28">
        <v>667</v>
      </c>
      <c r="AD263" s="60" t="s">
        <v>174</v>
      </c>
      <c r="AE263" s="117"/>
      <c r="AF263" s="118"/>
      <c r="AI263" s="117"/>
    </row>
    <row r="264" spans="1:35" s="6" customFormat="1" ht="30" customHeight="1">
      <c r="A264" s="21">
        <v>51</v>
      </c>
      <c r="B264" s="21" t="s">
        <v>587</v>
      </c>
      <c r="C264" s="36" t="s">
        <v>489</v>
      </c>
      <c r="D264" s="21" t="s">
        <v>172</v>
      </c>
      <c r="E264" s="112">
        <v>1.6</v>
      </c>
      <c r="F264" s="109" t="s">
        <v>588</v>
      </c>
      <c r="G264" s="26">
        <f t="shared" si="108"/>
        <v>104</v>
      </c>
      <c r="H264" s="26">
        <f t="shared" si="109"/>
        <v>0</v>
      </c>
      <c r="I264" s="26">
        <f t="shared" si="110"/>
        <v>0</v>
      </c>
      <c r="J264" s="26">
        <f t="shared" si="111"/>
        <v>0</v>
      </c>
      <c r="K264" s="26">
        <f t="shared" si="112"/>
        <v>104</v>
      </c>
      <c r="L264" s="94"/>
      <c r="M264" s="94"/>
      <c r="N264" s="94"/>
      <c r="O264" s="94"/>
      <c r="P264" s="94"/>
      <c r="Q264" s="94">
        <v>104</v>
      </c>
      <c r="R264" s="94"/>
      <c r="S264" s="94"/>
      <c r="T264" s="94"/>
      <c r="U264" s="94">
        <v>104</v>
      </c>
      <c r="V264" s="36"/>
      <c r="W264" s="36"/>
      <c r="X264" s="36"/>
      <c r="Y264" s="36"/>
      <c r="Z264" s="36"/>
      <c r="AA264" s="21" t="s">
        <v>31</v>
      </c>
      <c r="AB264" s="97">
        <v>45</v>
      </c>
      <c r="AC264" s="120">
        <v>200</v>
      </c>
      <c r="AD264" s="60" t="s">
        <v>174</v>
      </c>
      <c r="AE264" s="117"/>
      <c r="AF264" s="118"/>
      <c r="AI264" s="117"/>
    </row>
    <row r="265" spans="1:35" s="6" customFormat="1" ht="30" customHeight="1">
      <c r="A265" s="21">
        <v>52</v>
      </c>
      <c r="B265" s="21" t="s">
        <v>589</v>
      </c>
      <c r="C265" s="36" t="s">
        <v>489</v>
      </c>
      <c r="D265" s="21" t="s">
        <v>172</v>
      </c>
      <c r="E265" s="105">
        <v>1.784</v>
      </c>
      <c r="F265" s="109" t="s">
        <v>590</v>
      </c>
      <c r="G265" s="26">
        <f t="shared" si="108"/>
        <v>115.96</v>
      </c>
      <c r="H265" s="26">
        <f t="shared" si="109"/>
        <v>0</v>
      </c>
      <c r="I265" s="26">
        <f t="shared" si="110"/>
        <v>0</v>
      </c>
      <c r="J265" s="26">
        <f t="shared" si="111"/>
        <v>0</v>
      </c>
      <c r="K265" s="26">
        <f t="shared" si="112"/>
        <v>115.96</v>
      </c>
      <c r="L265" s="94"/>
      <c r="M265" s="94"/>
      <c r="N265" s="94"/>
      <c r="O265" s="94"/>
      <c r="P265" s="94"/>
      <c r="Q265" s="94">
        <v>115.96</v>
      </c>
      <c r="R265" s="94"/>
      <c r="S265" s="94"/>
      <c r="T265" s="94"/>
      <c r="U265" s="94">
        <v>115.96</v>
      </c>
      <c r="V265" s="36"/>
      <c r="W265" s="36"/>
      <c r="X265" s="36"/>
      <c r="Y265" s="36"/>
      <c r="Z265" s="36"/>
      <c r="AA265" s="21" t="s">
        <v>31</v>
      </c>
      <c r="AB265" s="97">
        <v>51</v>
      </c>
      <c r="AC265" s="120">
        <v>220</v>
      </c>
      <c r="AD265" s="60" t="s">
        <v>174</v>
      </c>
      <c r="AE265" s="117"/>
      <c r="AF265" s="118"/>
      <c r="AI265" s="117"/>
    </row>
    <row r="266" spans="1:35" s="6" customFormat="1" ht="30" customHeight="1">
      <c r="A266" s="21">
        <v>53</v>
      </c>
      <c r="B266" s="21" t="s">
        <v>591</v>
      </c>
      <c r="C266" s="36" t="s">
        <v>489</v>
      </c>
      <c r="D266" s="21" t="s">
        <v>172</v>
      </c>
      <c r="E266" s="105">
        <v>0.605</v>
      </c>
      <c r="F266" s="109" t="s">
        <v>592</v>
      </c>
      <c r="G266" s="26">
        <f t="shared" si="108"/>
        <v>39.325</v>
      </c>
      <c r="H266" s="26">
        <f t="shared" si="109"/>
        <v>0</v>
      </c>
      <c r="I266" s="26">
        <f t="shared" si="110"/>
        <v>0</v>
      </c>
      <c r="J266" s="26">
        <f t="shared" si="111"/>
        <v>0</v>
      </c>
      <c r="K266" s="26">
        <f t="shared" si="112"/>
        <v>39.325</v>
      </c>
      <c r="L266" s="94"/>
      <c r="M266" s="94"/>
      <c r="N266" s="94"/>
      <c r="O266" s="94"/>
      <c r="P266" s="94"/>
      <c r="Q266" s="94">
        <v>39.325</v>
      </c>
      <c r="R266" s="94"/>
      <c r="S266" s="94"/>
      <c r="T266" s="94"/>
      <c r="U266" s="94">
        <v>39.325</v>
      </c>
      <c r="V266" s="36"/>
      <c r="W266" s="36"/>
      <c r="X266" s="36"/>
      <c r="Y266" s="36"/>
      <c r="Z266" s="36"/>
      <c r="AA266" s="21" t="s">
        <v>31</v>
      </c>
      <c r="AB266" s="97">
        <v>43</v>
      </c>
      <c r="AC266" s="120">
        <v>185</v>
      </c>
      <c r="AD266" s="60" t="s">
        <v>174</v>
      </c>
      <c r="AE266" s="117"/>
      <c r="AF266" s="118"/>
      <c r="AI266" s="117"/>
    </row>
    <row r="267" spans="1:35" s="6" customFormat="1" ht="30" customHeight="1">
      <c r="A267" s="21">
        <v>54</v>
      </c>
      <c r="B267" s="110" t="s">
        <v>593</v>
      </c>
      <c r="C267" s="36" t="s">
        <v>489</v>
      </c>
      <c r="D267" s="21" t="s">
        <v>172</v>
      </c>
      <c r="E267" s="105">
        <v>5.413</v>
      </c>
      <c r="F267" s="109" t="s">
        <v>594</v>
      </c>
      <c r="G267" s="26">
        <f t="shared" si="108"/>
        <v>351.845</v>
      </c>
      <c r="H267" s="26">
        <f t="shared" si="109"/>
        <v>0</v>
      </c>
      <c r="I267" s="26">
        <f t="shared" si="110"/>
        <v>0</v>
      </c>
      <c r="J267" s="26">
        <f t="shared" si="111"/>
        <v>0</v>
      </c>
      <c r="K267" s="26">
        <f t="shared" si="112"/>
        <v>351.845</v>
      </c>
      <c r="L267" s="94"/>
      <c r="M267" s="94"/>
      <c r="N267" s="94"/>
      <c r="O267" s="94"/>
      <c r="P267" s="94"/>
      <c r="Q267" s="36"/>
      <c r="R267" s="36"/>
      <c r="S267" s="36"/>
      <c r="T267" s="36"/>
      <c r="U267" s="36"/>
      <c r="V267" s="94">
        <v>351.845</v>
      </c>
      <c r="W267" s="94"/>
      <c r="X267" s="94"/>
      <c r="Y267" s="94"/>
      <c r="Z267" s="94">
        <v>351.845</v>
      </c>
      <c r="AA267" s="21" t="s">
        <v>31</v>
      </c>
      <c r="AB267" s="97">
        <v>14</v>
      </c>
      <c r="AC267" s="120">
        <v>56</v>
      </c>
      <c r="AD267" s="60" t="s">
        <v>174</v>
      </c>
      <c r="AE267" s="117"/>
      <c r="AF267" s="118"/>
      <c r="AI267" s="117"/>
    </row>
    <row r="268" spans="1:35" s="6" customFormat="1" ht="30" customHeight="1">
      <c r="A268" s="21">
        <v>55</v>
      </c>
      <c r="B268" s="122" t="s">
        <v>595</v>
      </c>
      <c r="C268" s="36" t="s">
        <v>489</v>
      </c>
      <c r="D268" s="21" t="s">
        <v>172</v>
      </c>
      <c r="E268" s="123">
        <v>6.833</v>
      </c>
      <c r="F268" s="109" t="s">
        <v>596</v>
      </c>
      <c r="G268" s="26">
        <f t="shared" si="108"/>
        <v>444.145</v>
      </c>
      <c r="H268" s="26">
        <f t="shared" si="109"/>
        <v>0</v>
      </c>
      <c r="I268" s="26">
        <f t="shared" si="110"/>
        <v>0</v>
      </c>
      <c r="J268" s="26">
        <f t="shared" si="111"/>
        <v>0</v>
      </c>
      <c r="K268" s="26">
        <f t="shared" si="112"/>
        <v>444.145</v>
      </c>
      <c r="L268" s="36"/>
      <c r="M268" s="36"/>
      <c r="N268" s="36"/>
      <c r="O268" s="36"/>
      <c r="P268" s="36"/>
      <c r="Q268" s="36"/>
      <c r="R268" s="36"/>
      <c r="S268" s="36"/>
      <c r="T268" s="36"/>
      <c r="U268" s="36"/>
      <c r="V268" s="94">
        <v>444.145</v>
      </c>
      <c r="W268" s="94"/>
      <c r="X268" s="94"/>
      <c r="Y268" s="94"/>
      <c r="Z268" s="94">
        <v>444.145</v>
      </c>
      <c r="AA268" s="21" t="s">
        <v>31</v>
      </c>
      <c r="AB268" s="97">
        <v>20</v>
      </c>
      <c r="AC268" s="97">
        <v>62</v>
      </c>
      <c r="AD268" s="60" t="s">
        <v>174</v>
      </c>
      <c r="AE268" s="117"/>
      <c r="AF268" s="118"/>
      <c r="AI268" s="117"/>
    </row>
    <row r="269" spans="1:35" s="6" customFormat="1" ht="30" customHeight="1">
      <c r="A269" s="21">
        <v>56</v>
      </c>
      <c r="B269" s="110" t="s">
        <v>597</v>
      </c>
      <c r="C269" s="36" t="s">
        <v>489</v>
      </c>
      <c r="D269" s="21" t="s">
        <v>172</v>
      </c>
      <c r="E269" s="124">
        <v>11.388</v>
      </c>
      <c r="F269" s="30" t="s">
        <v>598</v>
      </c>
      <c r="G269" s="26">
        <f t="shared" si="108"/>
        <v>740.22</v>
      </c>
      <c r="H269" s="26">
        <f t="shared" si="109"/>
        <v>0</v>
      </c>
      <c r="I269" s="26">
        <f t="shared" si="110"/>
        <v>0</v>
      </c>
      <c r="J269" s="26">
        <f t="shared" si="111"/>
        <v>0</v>
      </c>
      <c r="K269" s="26">
        <f t="shared" si="112"/>
        <v>740.22</v>
      </c>
      <c r="L269" s="94">
        <v>740.22</v>
      </c>
      <c r="M269" s="94"/>
      <c r="N269" s="94"/>
      <c r="O269" s="94"/>
      <c r="P269" s="94">
        <v>740.22</v>
      </c>
      <c r="Q269" s="36"/>
      <c r="R269" s="36"/>
      <c r="S269" s="36"/>
      <c r="T269" s="36"/>
      <c r="U269" s="36"/>
      <c r="V269" s="94"/>
      <c r="W269" s="94"/>
      <c r="X269" s="94"/>
      <c r="Y269" s="94"/>
      <c r="Z269" s="94"/>
      <c r="AA269" s="21" t="s">
        <v>31</v>
      </c>
      <c r="AB269" s="129">
        <v>58</v>
      </c>
      <c r="AC269" s="129">
        <v>225</v>
      </c>
      <c r="AD269" s="60" t="s">
        <v>174</v>
      </c>
      <c r="AE269" s="117"/>
      <c r="AF269" s="118"/>
      <c r="AI269" s="117"/>
    </row>
    <row r="270" spans="1:35" s="6" customFormat="1" ht="30" customHeight="1">
      <c r="A270" s="21">
        <v>57</v>
      </c>
      <c r="B270" s="125" t="s">
        <v>599</v>
      </c>
      <c r="C270" s="36" t="s">
        <v>489</v>
      </c>
      <c r="D270" s="21" t="s">
        <v>172</v>
      </c>
      <c r="E270" s="126">
        <v>2.498</v>
      </c>
      <c r="F270" s="30" t="s">
        <v>600</v>
      </c>
      <c r="G270" s="26">
        <f t="shared" si="108"/>
        <v>162.37</v>
      </c>
      <c r="H270" s="26">
        <f t="shared" si="109"/>
        <v>0</v>
      </c>
      <c r="I270" s="26">
        <f t="shared" si="110"/>
        <v>0</v>
      </c>
      <c r="J270" s="26">
        <f t="shared" si="111"/>
        <v>0</v>
      </c>
      <c r="K270" s="26">
        <f t="shared" si="112"/>
        <v>162.37</v>
      </c>
      <c r="L270" s="94">
        <v>162.37</v>
      </c>
      <c r="M270" s="94"/>
      <c r="N270" s="94"/>
      <c r="O270" s="94"/>
      <c r="P270" s="94">
        <v>162.37</v>
      </c>
      <c r="Q270" s="36"/>
      <c r="R270" s="36"/>
      <c r="S270" s="36"/>
      <c r="T270" s="36"/>
      <c r="U270" s="36"/>
      <c r="V270" s="94"/>
      <c r="W270" s="94"/>
      <c r="X270" s="94"/>
      <c r="Y270" s="94"/>
      <c r="Z270" s="94"/>
      <c r="AA270" s="21" t="s">
        <v>31</v>
      </c>
      <c r="AB270" s="130">
        <v>24</v>
      </c>
      <c r="AC270" s="119">
        <v>101</v>
      </c>
      <c r="AD270" s="60" t="s">
        <v>174</v>
      </c>
      <c r="AE270" s="117"/>
      <c r="AF270" s="118"/>
      <c r="AI270" s="117"/>
    </row>
    <row r="271" spans="1:35" s="6" customFormat="1" ht="30" customHeight="1">
      <c r="A271" s="21">
        <v>58</v>
      </c>
      <c r="B271" s="125" t="s">
        <v>601</v>
      </c>
      <c r="C271" s="36" t="s">
        <v>489</v>
      </c>
      <c r="D271" s="21" t="s">
        <v>172</v>
      </c>
      <c r="E271" s="126">
        <v>7.2</v>
      </c>
      <c r="F271" s="30" t="s">
        <v>602</v>
      </c>
      <c r="G271" s="26">
        <f t="shared" si="108"/>
        <v>1080</v>
      </c>
      <c r="H271" s="26">
        <f t="shared" si="109"/>
        <v>0</v>
      </c>
      <c r="I271" s="26">
        <f t="shared" si="110"/>
        <v>0</v>
      </c>
      <c r="J271" s="26">
        <f t="shared" si="111"/>
        <v>0</v>
      </c>
      <c r="K271" s="26">
        <f t="shared" si="112"/>
        <v>1080</v>
      </c>
      <c r="L271" s="94"/>
      <c r="M271" s="94"/>
      <c r="N271" s="94"/>
      <c r="O271" s="94"/>
      <c r="P271" s="94"/>
      <c r="Q271" s="36"/>
      <c r="R271" s="36"/>
      <c r="S271" s="36"/>
      <c r="T271" s="36"/>
      <c r="U271" s="36"/>
      <c r="V271" s="94">
        <f>7.2*150</f>
        <v>1080</v>
      </c>
      <c r="W271" s="94"/>
      <c r="X271" s="94"/>
      <c r="Y271" s="94"/>
      <c r="Z271" s="94">
        <v>1080</v>
      </c>
      <c r="AA271" s="21" t="s">
        <v>31</v>
      </c>
      <c r="AB271" s="130">
        <v>850</v>
      </c>
      <c r="AC271" s="119">
        <v>3399</v>
      </c>
      <c r="AD271" s="60" t="s">
        <v>174</v>
      </c>
      <c r="AE271" s="117"/>
      <c r="AF271" s="118"/>
      <c r="AI271" s="117"/>
    </row>
    <row r="272" spans="1:35" s="6" customFormat="1" ht="30" customHeight="1">
      <c r="A272" s="21">
        <v>59</v>
      </c>
      <c r="B272" s="127" t="s">
        <v>603</v>
      </c>
      <c r="C272" s="36" t="s">
        <v>489</v>
      </c>
      <c r="D272" s="21" t="s">
        <v>172</v>
      </c>
      <c r="E272" s="105">
        <v>2.5</v>
      </c>
      <c r="F272" s="113" t="s">
        <v>604</v>
      </c>
      <c r="G272" s="26">
        <f t="shared" si="108"/>
        <v>162.5</v>
      </c>
      <c r="H272" s="26">
        <f t="shared" si="109"/>
        <v>0</v>
      </c>
      <c r="I272" s="26">
        <f t="shared" si="110"/>
        <v>0</v>
      </c>
      <c r="J272" s="26">
        <f t="shared" si="111"/>
        <v>0</v>
      </c>
      <c r="K272" s="26">
        <f t="shared" si="112"/>
        <v>162.5</v>
      </c>
      <c r="L272" s="94">
        <v>162.5</v>
      </c>
      <c r="M272" s="94"/>
      <c r="N272" s="94"/>
      <c r="O272" s="94"/>
      <c r="P272" s="94">
        <v>162.5</v>
      </c>
      <c r="Q272" s="36"/>
      <c r="R272" s="36"/>
      <c r="S272" s="36"/>
      <c r="T272" s="36"/>
      <c r="U272" s="36"/>
      <c r="V272" s="94"/>
      <c r="W272" s="94"/>
      <c r="X272" s="94"/>
      <c r="Y272" s="94"/>
      <c r="Z272" s="94"/>
      <c r="AA272" s="21" t="s">
        <v>31</v>
      </c>
      <c r="AB272" s="97">
        <v>34</v>
      </c>
      <c r="AC272" s="120">
        <v>132</v>
      </c>
      <c r="AD272" s="60" t="s">
        <v>174</v>
      </c>
      <c r="AE272" s="117"/>
      <c r="AF272" s="118"/>
      <c r="AI272" s="117"/>
    </row>
    <row r="273" spans="1:35" s="6" customFormat="1" ht="30" customHeight="1">
      <c r="A273" s="21">
        <v>60</v>
      </c>
      <c r="B273" s="127" t="s">
        <v>605</v>
      </c>
      <c r="C273" s="36" t="s">
        <v>489</v>
      </c>
      <c r="D273" s="21" t="s">
        <v>172</v>
      </c>
      <c r="E273" s="105">
        <v>0.841</v>
      </c>
      <c r="F273" s="113" t="s">
        <v>606</v>
      </c>
      <c r="G273" s="26">
        <f t="shared" si="108"/>
        <v>54.665</v>
      </c>
      <c r="H273" s="26">
        <f t="shared" si="109"/>
        <v>0</v>
      </c>
      <c r="I273" s="26">
        <f t="shared" si="110"/>
        <v>0</v>
      </c>
      <c r="J273" s="26">
        <f t="shared" si="111"/>
        <v>0</v>
      </c>
      <c r="K273" s="26">
        <f t="shared" si="112"/>
        <v>54.665</v>
      </c>
      <c r="L273" s="94">
        <v>54.665</v>
      </c>
      <c r="M273" s="94"/>
      <c r="N273" s="94"/>
      <c r="O273" s="94"/>
      <c r="P273" s="94">
        <v>54.665</v>
      </c>
      <c r="Q273" s="36"/>
      <c r="R273" s="36"/>
      <c r="S273" s="36"/>
      <c r="T273" s="36"/>
      <c r="U273" s="36"/>
      <c r="V273" s="94"/>
      <c r="W273" s="94"/>
      <c r="X273" s="94"/>
      <c r="Y273" s="94"/>
      <c r="Z273" s="94"/>
      <c r="AA273" s="21" t="s">
        <v>31</v>
      </c>
      <c r="AB273" s="97">
        <v>43</v>
      </c>
      <c r="AC273" s="120">
        <v>166</v>
      </c>
      <c r="AD273" s="60" t="s">
        <v>174</v>
      </c>
      <c r="AE273" s="117"/>
      <c r="AF273" s="118"/>
      <c r="AI273" s="117"/>
    </row>
    <row r="274" spans="1:35" s="6" customFormat="1" ht="30" customHeight="1">
      <c r="A274" s="21">
        <v>61</v>
      </c>
      <c r="B274" s="21" t="s">
        <v>607</v>
      </c>
      <c r="C274" s="36" t="s">
        <v>489</v>
      </c>
      <c r="D274" s="21" t="s">
        <v>172</v>
      </c>
      <c r="E274" s="103">
        <v>1.091</v>
      </c>
      <c r="F274" s="22" t="s">
        <v>608</v>
      </c>
      <c r="G274" s="26">
        <f t="shared" si="108"/>
        <v>70.915</v>
      </c>
      <c r="H274" s="26">
        <f t="shared" si="109"/>
        <v>0</v>
      </c>
      <c r="I274" s="26">
        <f t="shared" si="110"/>
        <v>0</v>
      </c>
      <c r="J274" s="26">
        <f t="shared" si="111"/>
        <v>0</v>
      </c>
      <c r="K274" s="26">
        <f t="shared" si="112"/>
        <v>70.915</v>
      </c>
      <c r="L274" s="94">
        <v>70.915</v>
      </c>
      <c r="M274" s="94"/>
      <c r="N274" s="94"/>
      <c r="O274" s="94"/>
      <c r="P274" s="94">
        <v>70.915</v>
      </c>
      <c r="Q274" s="36"/>
      <c r="R274" s="36"/>
      <c r="S274" s="36"/>
      <c r="T274" s="36"/>
      <c r="U274" s="36"/>
      <c r="V274" s="36"/>
      <c r="W274" s="36"/>
      <c r="X274" s="36"/>
      <c r="Y274" s="36"/>
      <c r="Z274" s="36"/>
      <c r="AA274" s="21" t="s">
        <v>31</v>
      </c>
      <c r="AB274" s="28">
        <v>42</v>
      </c>
      <c r="AC274" s="119">
        <v>171</v>
      </c>
      <c r="AD274" s="60" t="s">
        <v>174</v>
      </c>
      <c r="AE274" s="117"/>
      <c r="AF274" s="118"/>
      <c r="AI274" s="117"/>
    </row>
    <row r="275" spans="1:35" s="6" customFormat="1" ht="30" customHeight="1">
      <c r="A275" s="21">
        <v>62</v>
      </c>
      <c r="B275" s="84" t="s">
        <v>609</v>
      </c>
      <c r="C275" s="36" t="s">
        <v>489</v>
      </c>
      <c r="D275" s="21" t="s">
        <v>172</v>
      </c>
      <c r="E275" s="105">
        <v>1</v>
      </c>
      <c r="F275" s="113" t="s">
        <v>610</v>
      </c>
      <c r="G275" s="26">
        <f t="shared" si="108"/>
        <v>65</v>
      </c>
      <c r="H275" s="26">
        <f t="shared" si="109"/>
        <v>0</v>
      </c>
      <c r="I275" s="26">
        <f t="shared" si="110"/>
        <v>0</v>
      </c>
      <c r="J275" s="26">
        <f t="shared" si="111"/>
        <v>0</v>
      </c>
      <c r="K275" s="26">
        <f t="shared" si="112"/>
        <v>65</v>
      </c>
      <c r="L275" s="36"/>
      <c r="M275" s="36"/>
      <c r="N275" s="36"/>
      <c r="O275" s="36"/>
      <c r="P275" s="36"/>
      <c r="Q275" s="94">
        <v>65</v>
      </c>
      <c r="R275" s="94"/>
      <c r="S275" s="94"/>
      <c r="T275" s="94"/>
      <c r="U275" s="94">
        <v>65</v>
      </c>
      <c r="V275" s="36"/>
      <c r="W275" s="36"/>
      <c r="X275" s="36"/>
      <c r="Y275" s="36"/>
      <c r="Z275" s="36"/>
      <c r="AA275" s="21" t="s">
        <v>31</v>
      </c>
      <c r="AB275" s="97">
        <v>42</v>
      </c>
      <c r="AC275" s="120">
        <v>171</v>
      </c>
      <c r="AD275" s="60" t="s">
        <v>174</v>
      </c>
      <c r="AE275" s="117"/>
      <c r="AF275" s="118"/>
      <c r="AI275" s="117"/>
    </row>
    <row r="276" spans="1:35" s="6" customFormat="1" ht="30" customHeight="1">
      <c r="A276" s="21">
        <v>63</v>
      </c>
      <c r="B276" s="21" t="s">
        <v>611</v>
      </c>
      <c r="C276" s="36" t="s">
        <v>489</v>
      </c>
      <c r="D276" s="21" t="s">
        <v>172</v>
      </c>
      <c r="E276" s="105">
        <v>1.2</v>
      </c>
      <c r="F276" s="113" t="s">
        <v>612</v>
      </c>
      <c r="G276" s="26">
        <f t="shared" si="108"/>
        <v>78</v>
      </c>
      <c r="H276" s="26">
        <f t="shared" si="109"/>
        <v>0</v>
      </c>
      <c r="I276" s="26">
        <f t="shared" si="110"/>
        <v>0</v>
      </c>
      <c r="J276" s="26">
        <f t="shared" si="111"/>
        <v>0</v>
      </c>
      <c r="K276" s="26">
        <f t="shared" si="112"/>
        <v>78</v>
      </c>
      <c r="L276" s="94">
        <v>78</v>
      </c>
      <c r="M276" s="94"/>
      <c r="N276" s="94"/>
      <c r="O276" s="94"/>
      <c r="P276" s="94">
        <v>78</v>
      </c>
      <c r="Q276" s="36"/>
      <c r="R276" s="36"/>
      <c r="S276" s="36"/>
      <c r="T276" s="36"/>
      <c r="U276" s="36"/>
      <c r="V276" s="94"/>
      <c r="W276" s="94"/>
      <c r="X276" s="94"/>
      <c r="Y276" s="94"/>
      <c r="Z276" s="94"/>
      <c r="AA276" s="21" t="s">
        <v>31</v>
      </c>
      <c r="AB276" s="97">
        <v>79</v>
      </c>
      <c r="AC276" s="97">
        <v>308</v>
      </c>
      <c r="AD276" s="60" t="s">
        <v>174</v>
      </c>
      <c r="AE276" s="117"/>
      <c r="AF276" s="118"/>
      <c r="AI276" s="117"/>
    </row>
    <row r="277" spans="1:35" s="6" customFormat="1" ht="30" customHeight="1">
      <c r="A277" s="21">
        <v>64</v>
      </c>
      <c r="B277" s="127" t="s">
        <v>613</v>
      </c>
      <c r="C277" s="36" t="s">
        <v>489</v>
      </c>
      <c r="D277" s="21" t="s">
        <v>172</v>
      </c>
      <c r="E277" s="105">
        <v>1</v>
      </c>
      <c r="F277" s="113" t="s">
        <v>610</v>
      </c>
      <c r="G277" s="26">
        <f t="shared" si="108"/>
        <v>65</v>
      </c>
      <c r="H277" s="26">
        <f t="shared" si="109"/>
        <v>0</v>
      </c>
      <c r="I277" s="26">
        <f t="shared" si="110"/>
        <v>0</v>
      </c>
      <c r="J277" s="26">
        <f t="shared" si="111"/>
        <v>0</v>
      </c>
      <c r="K277" s="26">
        <f t="shared" si="112"/>
        <v>65</v>
      </c>
      <c r="L277" s="36"/>
      <c r="M277" s="36"/>
      <c r="N277" s="36"/>
      <c r="O277" s="36"/>
      <c r="P277" s="36"/>
      <c r="Q277" s="94">
        <v>65</v>
      </c>
      <c r="R277" s="94"/>
      <c r="S277" s="94"/>
      <c r="T277" s="94"/>
      <c r="U277" s="94">
        <v>65</v>
      </c>
      <c r="V277" s="36"/>
      <c r="W277" s="36"/>
      <c r="X277" s="36"/>
      <c r="Y277" s="36"/>
      <c r="Z277" s="36"/>
      <c r="AA277" s="21" t="s">
        <v>31</v>
      </c>
      <c r="AB277" s="97">
        <v>90</v>
      </c>
      <c r="AC277" s="97">
        <v>371</v>
      </c>
      <c r="AD277" s="60" t="s">
        <v>174</v>
      </c>
      <c r="AE277" s="117"/>
      <c r="AF277" s="118"/>
      <c r="AI277" s="117"/>
    </row>
    <row r="278" spans="1:35" s="6" customFormat="1" ht="30" customHeight="1">
      <c r="A278" s="21">
        <v>65</v>
      </c>
      <c r="B278" s="21" t="s">
        <v>614</v>
      </c>
      <c r="C278" s="36" t="s">
        <v>489</v>
      </c>
      <c r="D278" s="21" t="s">
        <v>172</v>
      </c>
      <c r="E278" s="103">
        <v>1.346</v>
      </c>
      <c r="F278" s="22" t="s">
        <v>615</v>
      </c>
      <c r="G278" s="26">
        <f t="shared" si="108"/>
        <v>87.49</v>
      </c>
      <c r="H278" s="26">
        <f t="shared" si="109"/>
        <v>0</v>
      </c>
      <c r="I278" s="26">
        <f t="shared" si="110"/>
        <v>0</v>
      </c>
      <c r="J278" s="26">
        <f t="shared" si="111"/>
        <v>0</v>
      </c>
      <c r="K278" s="26">
        <f t="shared" si="112"/>
        <v>87.49</v>
      </c>
      <c r="L278" s="94">
        <v>87.49</v>
      </c>
      <c r="M278" s="94"/>
      <c r="N278" s="94"/>
      <c r="O278" s="94"/>
      <c r="P278" s="94">
        <v>87.49</v>
      </c>
      <c r="Q278" s="36"/>
      <c r="R278" s="36"/>
      <c r="S278" s="36"/>
      <c r="T278" s="36"/>
      <c r="U278" s="36"/>
      <c r="V278" s="36"/>
      <c r="W278" s="36"/>
      <c r="X278" s="36"/>
      <c r="Y278" s="36"/>
      <c r="Z278" s="36"/>
      <c r="AA278" s="21" t="s">
        <v>31</v>
      </c>
      <c r="AB278" s="28">
        <v>56</v>
      </c>
      <c r="AC278" s="119">
        <v>225</v>
      </c>
      <c r="AD278" s="60" t="s">
        <v>174</v>
      </c>
      <c r="AE278" s="117"/>
      <c r="AF278" s="118"/>
      <c r="AI278" s="117"/>
    </row>
    <row r="279" spans="1:35" s="6" customFormat="1" ht="30" customHeight="1">
      <c r="A279" s="21">
        <v>66</v>
      </c>
      <c r="B279" s="127" t="s">
        <v>616</v>
      </c>
      <c r="C279" s="36" t="s">
        <v>489</v>
      </c>
      <c r="D279" s="21" t="s">
        <v>172</v>
      </c>
      <c r="E279" s="105">
        <v>6.027</v>
      </c>
      <c r="F279" s="113" t="s">
        <v>617</v>
      </c>
      <c r="G279" s="26">
        <f aca="true" t="shared" si="113" ref="G279:G342">L279+Q279+V279</f>
        <v>391.755</v>
      </c>
      <c r="H279" s="26">
        <f aca="true" t="shared" si="114" ref="H279:H342">M279+R279+W279</f>
        <v>0</v>
      </c>
      <c r="I279" s="26">
        <f aca="true" t="shared" si="115" ref="I279:I342">N279+S279+X279</f>
        <v>0</v>
      </c>
      <c r="J279" s="26">
        <f aca="true" t="shared" si="116" ref="J279:J342">O279+T279+Y279</f>
        <v>0</v>
      </c>
      <c r="K279" s="26">
        <f aca="true" t="shared" si="117" ref="K279:K342">P279+U279+Z279</f>
        <v>391.755</v>
      </c>
      <c r="L279" s="94">
        <v>391.755</v>
      </c>
      <c r="M279" s="94"/>
      <c r="N279" s="94"/>
      <c r="O279" s="94"/>
      <c r="P279" s="94">
        <v>391.755</v>
      </c>
      <c r="Q279" s="94"/>
      <c r="R279" s="94"/>
      <c r="S279" s="94"/>
      <c r="T279" s="94"/>
      <c r="U279" s="94"/>
      <c r="V279" s="36"/>
      <c r="W279" s="36"/>
      <c r="X279" s="36"/>
      <c r="Y279" s="36"/>
      <c r="Z279" s="36"/>
      <c r="AA279" s="21" t="s">
        <v>31</v>
      </c>
      <c r="AB279" s="97">
        <v>182</v>
      </c>
      <c r="AC279" s="97">
        <v>768</v>
      </c>
      <c r="AD279" s="60" t="s">
        <v>174</v>
      </c>
      <c r="AE279" s="117"/>
      <c r="AF279" s="118"/>
      <c r="AI279" s="117"/>
    </row>
    <row r="280" spans="1:35" s="6" customFormat="1" ht="30" customHeight="1">
      <c r="A280" s="21">
        <v>67</v>
      </c>
      <c r="B280" s="127" t="s">
        <v>618</v>
      </c>
      <c r="C280" s="36" t="s">
        <v>489</v>
      </c>
      <c r="D280" s="21" t="s">
        <v>172</v>
      </c>
      <c r="E280" s="105">
        <v>2.3</v>
      </c>
      <c r="F280" s="113" t="s">
        <v>619</v>
      </c>
      <c r="G280" s="26">
        <f t="shared" si="113"/>
        <v>149.5</v>
      </c>
      <c r="H280" s="26">
        <f t="shared" si="114"/>
        <v>0</v>
      </c>
      <c r="I280" s="26">
        <f t="shared" si="115"/>
        <v>0</v>
      </c>
      <c r="J280" s="26">
        <f t="shared" si="116"/>
        <v>0</v>
      </c>
      <c r="K280" s="26">
        <f t="shared" si="117"/>
        <v>149.5</v>
      </c>
      <c r="L280" s="94">
        <v>149.5</v>
      </c>
      <c r="M280" s="94"/>
      <c r="N280" s="94"/>
      <c r="O280" s="94"/>
      <c r="P280" s="94">
        <v>149.5</v>
      </c>
      <c r="Q280" s="94"/>
      <c r="R280" s="94"/>
      <c r="S280" s="94"/>
      <c r="T280" s="94"/>
      <c r="U280" s="94"/>
      <c r="V280" s="36"/>
      <c r="W280" s="36"/>
      <c r="X280" s="36"/>
      <c r="Y280" s="36"/>
      <c r="Z280" s="36"/>
      <c r="AA280" s="21" t="s">
        <v>31</v>
      </c>
      <c r="AB280" s="97">
        <v>79</v>
      </c>
      <c r="AC280" s="120">
        <v>379</v>
      </c>
      <c r="AD280" s="60" t="s">
        <v>174</v>
      </c>
      <c r="AE280" s="117"/>
      <c r="AF280" s="118"/>
      <c r="AI280" s="117"/>
    </row>
    <row r="281" spans="1:35" s="6" customFormat="1" ht="30" customHeight="1">
      <c r="A281" s="21">
        <v>68</v>
      </c>
      <c r="B281" s="21" t="s">
        <v>620</v>
      </c>
      <c r="C281" s="36" t="s">
        <v>489</v>
      </c>
      <c r="D281" s="21" t="s">
        <v>172</v>
      </c>
      <c r="E281" s="103">
        <v>0.444</v>
      </c>
      <c r="F281" s="22" t="s">
        <v>621</v>
      </c>
      <c r="G281" s="26">
        <f t="shared" si="113"/>
        <v>28.86</v>
      </c>
      <c r="H281" s="26">
        <f t="shared" si="114"/>
        <v>0</v>
      </c>
      <c r="I281" s="26">
        <f t="shared" si="115"/>
        <v>0</v>
      </c>
      <c r="J281" s="26">
        <f t="shared" si="116"/>
        <v>0</v>
      </c>
      <c r="K281" s="26">
        <f t="shared" si="117"/>
        <v>28.86</v>
      </c>
      <c r="L281" s="94">
        <v>28.86</v>
      </c>
      <c r="M281" s="94"/>
      <c r="N281" s="94"/>
      <c r="O281" s="94"/>
      <c r="P281" s="94">
        <v>28.86</v>
      </c>
      <c r="Q281" s="36"/>
      <c r="R281" s="36"/>
      <c r="S281" s="36"/>
      <c r="T281" s="36"/>
      <c r="U281" s="36"/>
      <c r="V281" s="36"/>
      <c r="W281" s="36"/>
      <c r="X281" s="36"/>
      <c r="Y281" s="36"/>
      <c r="Z281" s="36"/>
      <c r="AA281" s="21" t="s">
        <v>31</v>
      </c>
      <c r="AB281" s="28">
        <v>21</v>
      </c>
      <c r="AC281" s="119">
        <v>77</v>
      </c>
      <c r="AD281" s="60" t="s">
        <v>174</v>
      </c>
      <c r="AE281" s="117"/>
      <c r="AF281" s="118"/>
      <c r="AI281" s="117"/>
    </row>
    <row r="282" spans="1:35" s="6" customFormat="1" ht="30" customHeight="1">
      <c r="A282" s="21">
        <v>69</v>
      </c>
      <c r="B282" s="21" t="s">
        <v>622</v>
      </c>
      <c r="C282" s="36" t="s">
        <v>489</v>
      </c>
      <c r="D282" s="21" t="s">
        <v>172</v>
      </c>
      <c r="E282" s="103">
        <v>1.045</v>
      </c>
      <c r="F282" s="22" t="s">
        <v>623</v>
      </c>
      <c r="G282" s="26">
        <f t="shared" si="113"/>
        <v>67.925</v>
      </c>
      <c r="H282" s="26">
        <f t="shared" si="114"/>
        <v>0</v>
      </c>
      <c r="I282" s="26">
        <f t="shared" si="115"/>
        <v>0</v>
      </c>
      <c r="J282" s="26">
        <f t="shared" si="116"/>
        <v>0</v>
      </c>
      <c r="K282" s="26">
        <f t="shared" si="117"/>
        <v>67.925</v>
      </c>
      <c r="L282" s="94">
        <v>67.925</v>
      </c>
      <c r="M282" s="94"/>
      <c r="N282" s="94"/>
      <c r="O282" s="94"/>
      <c r="P282" s="94">
        <v>67.925</v>
      </c>
      <c r="Q282" s="36"/>
      <c r="R282" s="36"/>
      <c r="S282" s="36"/>
      <c r="T282" s="36"/>
      <c r="U282" s="36"/>
      <c r="V282" s="36"/>
      <c r="W282" s="36"/>
      <c r="X282" s="36"/>
      <c r="Y282" s="36"/>
      <c r="Z282" s="36"/>
      <c r="AA282" s="21" t="s">
        <v>31</v>
      </c>
      <c r="AB282" s="28">
        <v>29</v>
      </c>
      <c r="AC282" s="119">
        <v>134</v>
      </c>
      <c r="AD282" s="60" t="s">
        <v>174</v>
      </c>
      <c r="AE282" s="117"/>
      <c r="AF282" s="118"/>
      <c r="AI282" s="117"/>
    </row>
    <row r="283" spans="1:35" s="6" customFormat="1" ht="30" customHeight="1">
      <c r="A283" s="21">
        <v>70</v>
      </c>
      <c r="B283" s="21" t="s">
        <v>624</v>
      </c>
      <c r="C283" s="36" t="s">
        <v>489</v>
      </c>
      <c r="D283" s="21" t="s">
        <v>172</v>
      </c>
      <c r="E283" s="103">
        <v>2.4</v>
      </c>
      <c r="F283" s="22" t="s">
        <v>625</v>
      </c>
      <c r="G283" s="26">
        <f t="shared" si="113"/>
        <v>156</v>
      </c>
      <c r="H283" s="26">
        <f t="shared" si="114"/>
        <v>0</v>
      </c>
      <c r="I283" s="26">
        <f t="shared" si="115"/>
        <v>0</v>
      </c>
      <c r="J283" s="26">
        <f t="shared" si="116"/>
        <v>0</v>
      </c>
      <c r="K283" s="26">
        <f t="shared" si="117"/>
        <v>156</v>
      </c>
      <c r="L283" s="94">
        <v>156</v>
      </c>
      <c r="M283" s="94"/>
      <c r="N283" s="94"/>
      <c r="O283" s="94"/>
      <c r="P283" s="94">
        <v>156</v>
      </c>
      <c r="Q283" s="36"/>
      <c r="R283" s="36"/>
      <c r="S283" s="36"/>
      <c r="T283" s="36"/>
      <c r="U283" s="36"/>
      <c r="V283" s="36"/>
      <c r="W283" s="36"/>
      <c r="X283" s="36"/>
      <c r="Y283" s="36"/>
      <c r="Z283" s="36"/>
      <c r="AA283" s="21" t="s">
        <v>31</v>
      </c>
      <c r="AB283" s="28">
        <v>43</v>
      </c>
      <c r="AC283" s="119">
        <v>179</v>
      </c>
      <c r="AD283" s="60" t="s">
        <v>174</v>
      </c>
      <c r="AE283" s="117"/>
      <c r="AF283" s="118"/>
      <c r="AI283" s="117"/>
    </row>
    <row r="284" spans="1:35" s="6" customFormat="1" ht="30" customHeight="1">
      <c r="A284" s="21">
        <v>71</v>
      </c>
      <c r="B284" s="21" t="s">
        <v>626</v>
      </c>
      <c r="C284" s="36" t="s">
        <v>489</v>
      </c>
      <c r="D284" s="21" t="s">
        <v>172</v>
      </c>
      <c r="E284" s="103">
        <v>0.6</v>
      </c>
      <c r="F284" s="22" t="s">
        <v>627</v>
      </c>
      <c r="G284" s="26">
        <f t="shared" si="113"/>
        <v>39</v>
      </c>
      <c r="H284" s="26">
        <f t="shared" si="114"/>
        <v>0</v>
      </c>
      <c r="I284" s="26">
        <f t="shared" si="115"/>
        <v>0</v>
      </c>
      <c r="J284" s="26">
        <f t="shared" si="116"/>
        <v>0</v>
      </c>
      <c r="K284" s="26">
        <f t="shared" si="117"/>
        <v>39</v>
      </c>
      <c r="L284" s="94">
        <v>39</v>
      </c>
      <c r="M284" s="94"/>
      <c r="N284" s="94"/>
      <c r="O284" s="94"/>
      <c r="P284" s="94">
        <v>39</v>
      </c>
      <c r="Q284" s="36"/>
      <c r="R284" s="36"/>
      <c r="S284" s="36"/>
      <c r="T284" s="36"/>
      <c r="U284" s="36"/>
      <c r="V284" s="36"/>
      <c r="W284" s="36"/>
      <c r="X284" s="36"/>
      <c r="Y284" s="36"/>
      <c r="Z284" s="36"/>
      <c r="AA284" s="21" t="s">
        <v>31</v>
      </c>
      <c r="AB284" s="28">
        <v>67</v>
      </c>
      <c r="AC284" s="119">
        <v>255</v>
      </c>
      <c r="AD284" s="60" t="s">
        <v>174</v>
      </c>
      <c r="AE284" s="117"/>
      <c r="AF284" s="118"/>
      <c r="AI284" s="117"/>
    </row>
    <row r="285" spans="1:35" s="6" customFormat="1" ht="30" customHeight="1">
      <c r="A285" s="21">
        <v>72</v>
      </c>
      <c r="B285" s="127" t="s">
        <v>628</v>
      </c>
      <c r="C285" s="36" t="s">
        <v>489</v>
      </c>
      <c r="D285" s="21" t="s">
        <v>172</v>
      </c>
      <c r="E285" s="105">
        <v>3.327</v>
      </c>
      <c r="F285" s="113" t="s">
        <v>629</v>
      </c>
      <c r="G285" s="26">
        <f t="shared" si="113"/>
        <v>216.255</v>
      </c>
      <c r="H285" s="26">
        <f t="shared" si="114"/>
        <v>0</v>
      </c>
      <c r="I285" s="26">
        <f t="shared" si="115"/>
        <v>0</v>
      </c>
      <c r="J285" s="26">
        <f t="shared" si="116"/>
        <v>0</v>
      </c>
      <c r="K285" s="26">
        <f t="shared" si="117"/>
        <v>216.255</v>
      </c>
      <c r="L285" s="94">
        <v>216.255</v>
      </c>
      <c r="M285" s="94"/>
      <c r="N285" s="94"/>
      <c r="O285" s="94"/>
      <c r="P285" s="94">
        <v>216.255</v>
      </c>
      <c r="Q285" s="94"/>
      <c r="R285" s="94"/>
      <c r="S285" s="94"/>
      <c r="T285" s="94"/>
      <c r="U285" s="94"/>
      <c r="V285" s="94"/>
      <c r="W285" s="94"/>
      <c r="X285" s="94"/>
      <c r="Y285" s="94"/>
      <c r="Z285" s="94"/>
      <c r="AA285" s="21" t="s">
        <v>31</v>
      </c>
      <c r="AB285" s="97">
        <v>25</v>
      </c>
      <c r="AC285" s="120">
        <v>108</v>
      </c>
      <c r="AD285" s="60" t="s">
        <v>174</v>
      </c>
      <c r="AE285" s="117"/>
      <c r="AF285" s="118"/>
      <c r="AI285" s="117"/>
    </row>
    <row r="286" spans="1:35" s="6" customFormat="1" ht="30" customHeight="1">
      <c r="A286" s="21">
        <v>73</v>
      </c>
      <c r="B286" s="127" t="s">
        <v>630</v>
      </c>
      <c r="C286" s="36" t="s">
        <v>489</v>
      </c>
      <c r="D286" s="21" t="s">
        <v>172</v>
      </c>
      <c r="E286" s="105">
        <v>5.3</v>
      </c>
      <c r="F286" s="113" t="s">
        <v>631</v>
      </c>
      <c r="G286" s="26">
        <f t="shared" si="113"/>
        <v>344.5</v>
      </c>
      <c r="H286" s="26">
        <f t="shared" si="114"/>
        <v>0</v>
      </c>
      <c r="I286" s="26">
        <f t="shared" si="115"/>
        <v>0</v>
      </c>
      <c r="J286" s="26">
        <f t="shared" si="116"/>
        <v>0</v>
      </c>
      <c r="K286" s="26">
        <f t="shared" si="117"/>
        <v>344.5</v>
      </c>
      <c r="L286" s="94">
        <v>344.5</v>
      </c>
      <c r="M286" s="94"/>
      <c r="N286" s="94"/>
      <c r="O286" s="94"/>
      <c r="P286" s="94">
        <v>344.5</v>
      </c>
      <c r="Q286" s="36"/>
      <c r="R286" s="36"/>
      <c r="S286" s="36"/>
      <c r="T286" s="36"/>
      <c r="U286" s="36"/>
      <c r="V286" s="36"/>
      <c r="W286" s="36"/>
      <c r="X286" s="36"/>
      <c r="Y286" s="36"/>
      <c r="Z286" s="36"/>
      <c r="AA286" s="21" t="s">
        <v>31</v>
      </c>
      <c r="AB286" s="97">
        <v>151</v>
      </c>
      <c r="AC286" s="97">
        <v>612</v>
      </c>
      <c r="AD286" s="60" t="s">
        <v>174</v>
      </c>
      <c r="AE286" s="117"/>
      <c r="AF286" s="118"/>
      <c r="AI286" s="117"/>
    </row>
    <row r="287" spans="1:35" s="6" customFormat="1" ht="30" customHeight="1">
      <c r="A287" s="21">
        <v>74</v>
      </c>
      <c r="B287" s="21" t="s">
        <v>632</v>
      </c>
      <c r="C287" s="36" t="s">
        <v>489</v>
      </c>
      <c r="D287" s="21" t="s">
        <v>172</v>
      </c>
      <c r="E287" s="103">
        <v>6.4</v>
      </c>
      <c r="F287" s="22" t="s">
        <v>633</v>
      </c>
      <c r="G287" s="26">
        <f t="shared" si="113"/>
        <v>416</v>
      </c>
      <c r="H287" s="26">
        <f t="shared" si="114"/>
        <v>0</v>
      </c>
      <c r="I287" s="26">
        <f t="shared" si="115"/>
        <v>0</v>
      </c>
      <c r="J287" s="26">
        <f t="shared" si="116"/>
        <v>0</v>
      </c>
      <c r="K287" s="26">
        <f t="shared" si="117"/>
        <v>416</v>
      </c>
      <c r="L287" s="94">
        <v>416</v>
      </c>
      <c r="M287" s="94"/>
      <c r="N287" s="94"/>
      <c r="O287" s="94"/>
      <c r="P287" s="94">
        <v>416</v>
      </c>
      <c r="Q287" s="128"/>
      <c r="R287" s="128"/>
      <c r="S287" s="128"/>
      <c r="T287" s="128"/>
      <c r="U287" s="128"/>
      <c r="V287" s="36"/>
      <c r="W287" s="36"/>
      <c r="X287" s="36"/>
      <c r="Y287" s="36"/>
      <c r="Z287" s="36"/>
      <c r="AA287" s="21" t="s">
        <v>31</v>
      </c>
      <c r="AB287" s="28">
        <v>53</v>
      </c>
      <c r="AC287" s="119">
        <v>197</v>
      </c>
      <c r="AD287" s="60" t="s">
        <v>174</v>
      </c>
      <c r="AE287" s="117"/>
      <c r="AF287" s="118"/>
      <c r="AI287" s="117"/>
    </row>
    <row r="288" spans="1:35" s="6" customFormat="1" ht="30" customHeight="1">
      <c r="A288" s="21">
        <v>75</v>
      </c>
      <c r="B288" s="110" t="s">
        <v>634</v>
      </c>
      <c r="C288" s="36" t="s">
        <v>489</v>
      </c>
      <c r="D288" s="21" t="s">
        <v>172</v>
      </c>
      <c r="E288" s="105">
        <v>0.84</v>
      </c>
      <c r="F288" s="113" t="s">
        <v>635</v>
      </c>
      <c r="G288" s="26">
        <f t="shared" si="113"/>
        <v>58.8</v>
      </c>
      <c r="H288" s="26">
        <f t="shared" si="114"/>
        <v>0</v>
      </c>
      <c r="I288" s="26">
        <f t="shared" si="115"/>
        <v>0</v>
      </c>
      <c r="J288" s="26">
        <f t="shared" si="116"/>
        <v>0</v>
      </c>
      <c r="K288" s="26">
        <f t="shared" si="117"/>
        <v>58.8</v>
      </c>
      <c r="L288" s="94">
        <v>58.8</v>
      </c>
      <c r="M288" s="94"/>
      <c r="N288" s="94"/>
      <c r="O288" s="94"/>
      <c r="P288" s="94">
        <v>58.8</v>
      </c>
      <c r="Q288" s="94"/>
      <c r="R288" s="94"/>
      <c r="S288" s="94"/>
      <c r="T288" s="94"/>
      <c r="U288" s="94"/>
      <c r="V288" s="94"/>
      <c r="W288" s="94"/>
      <c r="X288" s="94"/>
      <c r="Y288" s="94"/>
      <c r="Z288" s="94"/>
      <c r="AA288" s="21" t="s">
        <v>31</v>
      </c>
      <c r="AB288" s="97">
        <v>38</v>
      </c>
      <c r="AC288" s="120">
        <v>127</v>
      </c>
      <c r="AD288" s="60" t="s">
        <v>174</v>
      </c>
      <c r="AE288" s="117"/>
      <c r="AF288" s="118"/>
      <c r="AI288" s="117"/>
    </row>
    <row r="289" spans="1:35" s="6" customFormat="1" ht="30" customHeight="1">
      <c r="A289" s="21">
        <v>76</v>
      </c>
      <c r="B289" s="21" t="s">
        <v>636</v>
      </c>
      <c r="C289" s="36" t="s">
        <v>489</v>
      </c>
      <c r="D289" s="21" t="s">
        <v>172</v>
      </c>
      <c r="E289" s="103">
        <v>1.5</v>
      </c>
      <c r="F289" s="22" t="s">
        <v>637</v>
      </c>
      <c r="G289" s="26">
        <f t="shared" si="113"/>
        <v>105</v>
      </c>
      <c r="H289" s="26">
        <f t="shared" si="114"/>
        <v>0</v>
      </c>
      <c r="I289" s="26">
        <f t="shared" si="115"/>
        <v>0</v>
      </c>
      <c r="J289" s="26">
        <f t="shared" si="116"/>
        <v>0</v>
      </c>
      <c r="K289" s="26">
        <f t="shared" si="117"/>
        <v>105</v>
      </c>
      <c r="L289" s="94">
        <v>105</v>
      </c>
      <c r="M289" s="94"/>
      <c r="N289" s="94"/>
      <c r="O289" s="94"/>
      <c r="P289" s="94">
        <v>105</v>
      </c>
      <c r="Q289" s="36"/>
      <c r="R289" s="36"/>
      <c r="S289" s="36"/>
      <c r="T289" s="36"/>
      <c r="U289" s="36"/>
      <c r="V289" s="36"/>
      <c r="W289" s="36"/>
      <c r="X289" s="36"/>
      <c r="Y289" s="36"/>
      <c r="Z289" s="36"/>
      <c r="AA289" s="21" t="s">
        <v>31</v>
      </c>
      <c r="AB289" s="28">
        <v>258</v>
      </c>
      <c r="AC289" s="28">
        <v>901</v>
      </c>
      <c r="AD289" s="60" t="s">
        <v>174</v>
      </c>
      <c r="AE289" s="117"/>
      <c r="AF289" s="118"/>
      <c r="AI289" s="117"/>
    </row>
    <row r="290" spans="1:35" s="6" customFormat="1" ht="30" customHeight="1">
      <c r="A290" s="21">
        <v>77</v>
      </c>
      <c r="B290" s="21" t="s">
        <v>638</v>
      </c>
      <c r="C290" s="36" t="s">
        <v>489</v>
      </c>
      <c r="D290" s="21" t="s">
        <v>172</v>
      </c>
      <c r="E290" s="103">
        <v>0.94</v>
      </c>
      <c r="F290" s="22" t="s">
        <v>639</v>
      </c>
      <c r="G290" s="26">
        <f t="shared" si="113"/>
        <v>65.8</v>
      </c>
      <c r="H290" s="26">
        <f t="shared" si="114"/>
        <v>0</v>
      </c>
      <c r="I290" s="26">
        <f t="shared" si="115"/>
        <v>0</v>
      </c>
      <c r="J290" s="26">
        <f t="shared" si="116"/>
        <v>0</v>
      </c>
      <c r="K290" s="26">
        <f t="shared" si="117"/>
        <v>65.8</v>
      </c>
      <c r="L290" s="94">
        <v>65.8</v>
      </c>
      <c r="M290" s="94"/>
      <c r="N290" s="94"/>
      <c r="O290" s="94"/>
      <c r="P290" s="94">
        <v>65.8</v>
      </c>
      <c r="Q290" s="36"/>
      <c r="R290" s="36"/>
      <c r="S290" s="36"/>
      <c r="T290" s="36"/>
      <c r="U290" s="36"/>
      <c r="V290" s="36"/>
      <c r="W290" s="36"/>
      <c r="X290" s="36"/>
      <c r="Y290" s="36"/>
      <c r="Z290" s="36"/>
      <c r="AA290" s="21" t="s">
        <v>31</v>
      </c>
      <c r="AB290" s="28">
        <v>39</v>
      </c>
      <c r="AC290" s="28">
        <v>146</v>
      </c>
      <c r="AD290" s="60" t="s">
        <v>174</v>
      </c>
      <c r="AE290" s="117"/>
      <c r="AF290" s="118"/>
      <c r="AI290" s="117"/>
    </row>
    <row r="291" spans="1:35" s="6" customFormat="1" ht="30" customHeight="1">
      <c r="A291" s="21">
        <v>78</v>
      </c>
      <c r="B291" s="21" t="s">
        <v>640</v>
      </c>
      <c r="C291" s="36" t="s">
        <v>489</v>
      </c>
      <c r="D291" s="21" t="s">
        <v>172</v>
      </c>
      <c r="E291" s="103">
        <v>1.2</v>
      </c>
      <c r="F291" s="22" t="s">
        <v>641</v>
      </c>
      <c r="G291" s="26">
        <f t="shared" si="113"/>
        <v>84</v>
      </c>
      <c r="H291" s="26">
        <f t="shared" si="114"/>
        <v>0</v>
      </c>
      <c r="I291" s="26">
        <f t="shared" si="115"/>
        <v>0</v>
      </c>
      <c r="J291" s="26">
        <f t="shared" si="116"/>
        <v>0</v>
      </c>
      <c r="K291" s="26">
        <f t="shared" si="117"/>
        <v>84</v>
      </c>
      <c r="L291" s="94">
        <v>84</v>
      </c>
      <c r="M291" s="94"/>
      <c r="N291" s="94"/>
      <c r="O291" s="94"/>
      <c r="P291" s="94">
        <v>84</v>
      </c>
      <c r="Q291" s="36"/>
      <c r="R291" s="36"/>
      <c r="S291" s="36"/>
      <c r="T291" s="36"/>
      <c r="U291" s="36"/>
      <c r="V291" s="36"/>
      <c r="W291" s="36"/>
      <c r="X291" s="36"/>
      <c r="Y291" s="36"/>
      <c r="Z291" s="36"/>
      <c r="AA291" s="21" t="s">
        <v>31</v>
      </c>
      <c r="AB291" s="28">
        <v>182</v>
      </c>
      <c r="AC291" s="119">
        <v>687</v>
      </c>
      <c r="AD291" s="60" t="s">
        <v>174</v>
      </c>
      <c r="AE291" s="117"/>
      <c r="AF291" s="118"/>
      <c r="AI291" s="117"/>
    </row>
    <row r="292" spans="1:35" s="6" customFormat="1" ht="30" customHeight="1">
      <c r="A292" s="21">
        <v>79</v>
      </c>
      <c r="B292" s="21" t="s">
        <v>642</v>
      </c>
      <c r="C292" s="36" t="s">
        <v>489</v>
      </c>
      <c r="D292" s="21" t="s">
        <v>172</v>
      </c>
      <c r="E292" s="103">
        <v>1.2</v>
      </c>
      <c r="F292" s="22" t="s">
        <v>641</v>
      </c>
      <c r="G292" s="26">
        <f t="shared" si="113"/>
        <v>84</v>
      </c>
      <c r="H292" s="26">
        <f t="shared" si="114"/>
        <v>0</v>
      </c>
      <c r="I292" s="26">
        <f t="shared" si="115"/>
        <v>0</v>
      </c>
      <c r="J292" s="26">
        <f t="shared" si="116"/>
        <v>0</v>
      </c>
      <c r="K292" s="26">
        <f t="shared" si="117"/>
        <v>84</v>
      </c>
      <c r="L292" s="94">
        <v>84</v>
      </c>
      <c r="M292" s="94"/>
      <c r="N292" s="94"/>
      <c r="O292" s="94"/>
      <c r="P292" s="94">
        <v>84</v>
      </c>
      <c r="Q292" s="36"/>
      <c r="R292" s="36"/>
      <c r="S292" s="36"/>
      <c r="T292" s="36"/>
      <c r="U292" s="36"/>
      <c r="V292" s="36"/>
      <c r="W292" s="36"/>
      <c r="X292" s="36"/>
      <c r="Y292" s="36"/>
      <c r="Z292" s="36"/>
      <c r="AA292" s="21" t="s">
        <v>31</v>
      </c>
      <c r="AB292" s="28">
        <v>160</v>
      </c>
      <c r="AC292" s="119">
        <v>589</v>
      </c>
      <c r="AD292" s="60" t="s">
        <v>174</v>
      </c>
      <c r="AE292" s="117"/>
      <c r="AF292" s="118"/>
      <c r="AI292" s="117"/>
    </row>
    <row r="293" spans="1:35" s="6" customFormat="1" ht="30" customHeight="1">
      <c r="A293" s="21">
        <v>80</v>
      </c>
      <c r="B293" s="21" t="s">
        <v>643</v>
      </c>
      <c r="C293" s="36" t="s">
        <v>489</v>
      </c>
      <c r="D293" s="21" t="s">
        <v>172</v>
      </c>
      <c r="E293" s="103">
        <v>0.651</v>
      </c>
      <c r="F293" s="22" t="s">
        <v>644</v>
      </c>
      <c r="G293" s="26">
        <f t="shared" si="113"/>
        <v>45.57</v>
      </c>
      <c r="H293" s="26">
        <f t="shared" si="114"/>
        <v>0</v>
      </c>
      <c r="I293" s="26">
        <f t="shared" si="115"/>
        <v>0</v>
      </c>
      <c r="J293" s="26">
        <f t="shared" si="116"/>
        <v>0</v>
      </c>
      <c r="K293" s="26">
        <f t="shared" si="117"/>
        <v>45.57</v>
      </c>
      <c r="L293" s="94">
        <v>45.57</v>
      </c>
      <c r="M293" s="94"/>
      <c r="N293" s="94"/>
      <c r="O293" s="94"/>
      <c r="P293" s="94">
        <v>45.57</v>
      </c>
      <c r="Q293" s="36"/>
      <c r="R293" s="36"/>
      <c r="S293" s="36"/>
      <c r="T293" s="36"/>
      <c r="U293" s="36"/>
      <c r="V293" s="36"/>
      <c r="W293" s="36"/>
      <c r="X293" s="36"/>
      <c r="Y293" s="36"/>
      <c r="Z293" s="36"/>
      <c r="AA293" s="21" t="s">
        <v>31</v>
      </c>
      <c r="AB293" s="28">
        <v>104</v>
      </c>
      <c r="AC293" s="119">
        <v>388</v>
      </c>
      <c r="AD293" s="60" t="s">
        <v>174</v>
      </c>
      <c r="AE293" s="117"/>
      <c r="AF293" s="118"/>
      <c r="AI293" s="117"/>
    </row>
    <row r="294" spans="1:35" s="6" customFormat="1" ht="30" customHeight="1">
      <c r="A294" s="21">
        <v>81</v>
      </c>
      <c r="B294" s="21" t="s">
        <v>645</v>
      </c>
      <c r="C294" s="36" t="s">
        <v>489</v>
      </c>
      <c r="D294" s="21" t="s">
        <v>172</v>
      </c>
      <c r="E294" s="103">
        <v>0.3</v>
      </c>
      <c r="F294" s="22" t="s">
        <v>646</v>
      </c>
      <c r="G294" s="26">
        <f t="shared" si="113"/>
        <v>21</v>
      </c>
      <c r="H294" s="26">
        <f t="shared" si="114"/>
        <v>0</v>
      </c>
      <c r="I294" s="26">
        <f t="shared" si="115"/>
        <v>0</v>
      </c>
      <c r="J294" s="26">
        <f t="shared" si="116"/>
        <v>0</v>
      </c>
      <c r="K294" s="26">
        <f t="shared" si="117"/>
        <v>21</v>
      </c>
      <c r="L294" s="94">
        <v>21</v>
      </c>
      <c r="M294" s="94"/>
      <c r="N294" s="94"/>
      <c r="O294" s="94"/>
      <c r="P294" s="94">
        <v>21</v>
      </c>
      <c r="Q294" s="36"/>
      <c r="R294" s="36"/>
      <c r="S294" s="36"/>
      <c r="T294" s="36"/>
      <c r="U294" s="36"/>
      <c r="V294" s="36"/>
      <c r="W294" s="36"/>
      <c r="X294" s="36"/>
      <c r="Y294" s="36"/>
      <c r="Z294" s="36"/>
      <c r="AA294" s="21" t="s">
        <v>31</v>
      </c>
      <c r="AB294" s="28">
        <v>251</v>
      </c>
      <c r="AC294" s="119">
        <v>855</v>
      </c>
      <c r="AD294" s="60" t="s">
        <v>174</v>
      </c>
      <c r="AE294" s="117"/>
      <c r="AF294" s="118"/>
      <c r="AI294" s="117"/>
    </row>
    <row r="295" spans="1:35" s="6" customFormat="1" ht="30" customHeight="1">
      <c r="A295" s="21">
        <v>82</v>
      </c>
      <c r="B295" s="21" t="s">
        <v>647</v>
      </c>
      <c r="C295" s="36" t="s">
        <v>489</v>
      </c>
      <c r="D295" s="21" t="s">
        <v>172</v>
      </c>
      <c r="E295" s="103">
        <v>0.66</v>
      </c>
      <c r="F295" s="22" t="s">
        <v>648</v>
      </c>
      <c r="G295" s="26">
        <f t="shared" si="113"/>
        <v>46.2</v>
      </c>
      <c r="H295" s="26">
        <f t="shared" si="114"/>
        <v>0</v>
      </c>
      <c r="I295" s="26">
        <f t="shared" si="115"/>
        <v>0</v>
      </c>
      <c r="J295" s="26">
        <f t="shared" si="116"/>
        <v>0</v>
      </c>
      <c r="K295" s="26">
        <f t="shared" si="117"/>
        <v>46.2</v>
      </c>
      <c r="L295" s="94">
        <v>46.2</v>
      </c>
      <c r="M295" s="94"/>
      <c r="N295" s="94"/>
      <c r="O295" s="94"/>
      <c r="P295" s="94">
        <v>46.2</v>
      </c>
      <c r="Q295" s="36"/>
      <c r="R295" s="36"/>
      <c r="S295" s="36"/>
      <c r="T295" s="36"/>
      <c r="U295" s="36"/>
      <c r="V295" s="36"/>
      <c r="W295" s="36"/>
      <c r="X295" s="36"/>
      <c r="Y295" s="36"/>
      <c r="Z295" s="36"/>
      <c r="AA295" s="21" t="s">
        <v>31</v>
      </c>
      <c r="AB295" s="28">
        <v>33</v>
      </c>
      <c r="AC295" s="119">
        <v>87</v>
      </c>
      <c r="AD295" s="60" t="s">
        <v>174</v>
      </c>
      <c r="AE295" s="117"/>
      <c r="AF295" s="118"/>
      <c r="AI295" s="117"/>
    </row>
    <row r="296" spans="1:35" s="6" customFormat="1" ht="30" customHeight="1">
      <c r="A296" s="21">
        <v>83</v>
      </c>
      <c r="B296" s="21" t="s">
        <v>649</v>
      </c>
      <c r="C296" s="36" t="s">
        <v>489</v>
      </c>
      <c r="D296" s="21" t="s">
        <v>172</v>
      </c>
      <c r="E296" s="103">
        <v>0.581</v>
      </c>
      <c r="F296" s="22" t="s">
        <v>650</v>
      </c>
      <c r="G296" s="26">
        <f t="shared" si="113"/>
        <v>40.67</v>
      </c>
      <c r="H296" s="26">
        <f t="shared" si="114"/>
        <v>0</v>
      </c>
      <c r="I296" s="26">
        <f t="shared" si="115"/>
        <v>0</v>
      </c>
      <c r="J296" s="26">
        <f t="shared" si="116"/>
        <v>0</v>
      </c>
      <c r="K296" s="26">
        <f t="shared" si="117"/>
        <v>40.67</v>
      </c>
      <c r="L296" s="94">
        <v>40.67</v>
      </c>
      <c r="M296" s="94"/>
      <c r="N296" s="94"/>
      <c r="O296" s="94"/>
      <c r="P296" s="94">
        <v>40.67</v>
      </c>
      <c r="Q296" s="36"/>
      <c r="R296" s="36"/>
      <c r="S296" s="36"/>
      <c r="T296" s="36"/>
      <c r="U296" s="36"/>
      <c r="V296" s="36"/>
      <c r="W296" s="36"/>
      <c r="X296" s="36"/>
      <c r="Y296" s="36"/>
      <c r="Z296" s="36"/>
      <c r="AA296" s="21" t="s">
        <v>31</v>
      </c>
      <c r="AB296" s="28">
        <v>34</v>
      </c>
      <c r="AC296" s="119">
        <v>90</v>
      </c>
      <c r="AD296" s="60" t="s">
        <v>174</v>
      </c>
      <c r="AE296" s="117"/>
      <c r="AF296" s="118"/>
      <c r="AI296" s="117"/>
    </row>
    <row r="297" spans="1:35" s="6" customFormat="1" ht="30" customHeight="1">
      <c r="A297" s="21">
        <v>84</v>
      </c>
      <c r="B297" s="21" t="s">
        <v>651</v>
      </c>
      <c r="C297" s="36" t="s">
        <v>489</v>
      </c>
      <c r="D297" s="21" t="s">
        <v>172</v>
      </c>
      <c r="E297" s="103">
        <v>1.526</v>
      </c>
      <c r="F297" s="113" t="s">
        <v>652</v>
      </c>
      <c r="G297" s="26">
        <f t="shared" si="113"/>
        <v>106.82</v>
      </c>
      <c r="H297" s="26">
        <f t="shared" si="114"/>
        <v>0</v>
      </c>
      <c r="I297" s="26">
        <f t="shared" si="115"/>
        <v>0</v>
      </c>
      <c r="J297" s="26">
        <f t="shared" si="116"/>
        <v>0</v>
      </c>
      <c r="K297" s="26">
        <f t="shared" si="117"/>
        <v>106.82</v>
      </c>
      <c r="L297" s="94">
        <v>106.82</v>
      </c>
      <c r="M297" s="94"/>
      <c r="N297" s="94"/>
      <c r="O297" s="94"/>
      <c r="P297" s="94">
        <v>106.82</v>
      </c>
      <c r="Q297" s="36"/>
      <c r="R297" s="36"/>
      <c r="S297" s="36"/>
      <c r="T297" s="36"/>
      <c r="U297" s="36"/>
      <c r="V297" s="36"/>
      <c r="W297" s="36"/>
      <c r="X297" s="36"/>
      <c r="Y297" s="36"/>
      <c r="Z297" s="36"/>
      <c r="AA297" s="21" t="s">
        <v>31</v>
      </c>
      <c r="AB297" s="28">
        <v>56</v>
      </c>
      <c r="AC297" s="28">
        <v>215</v>
      </c>
      <c r="AD297" s="60" t="s">
        <v>174</v>
      </c>
      <c r="AE297" s="117"/>
      <c r="AF297" s="118"/>
      <c r="AI297" s="117"/>
    </row>
    <row r="298" spans="1:35" s="6" customFormat="1" ht="30" customHeight="1">
      <c r="A298" s="21">
        <v>85</v>
      </c>
      <c r="B298" s="21" t="s">
        <v>653</v>
      </c>
      <c r="C298" s="36" t="s">
        <v>489</v>
      </c>
      <c r="D298" s="21" t="s">
        <v>172</v>
      </c>
      <c r="E298" s="103">
        <v>2.166</v>
      </c>
      <c r="F298" s="113" t="s">
        <v>654</v>
      </c>
      <c r="G298" s="26">
        <f t="shared" si="113"/>
        <v>151.62</v>
      </c>
      <c r="H298" s="26">
        <f t="shared" si="114"/>
        <v>0</v>
      </c>
      <c r="I298" s="26">
        <f t="shared" si="115"/>
        <v>0</v>
      </c>
      <c r="J298" s="26">
        <f t="shared" si="116"/>
        <v>0</v>
      </c>
      <c r="K298" s="26">
        <f t="shared" si="117"/>
        <v>151.62</v>
      </c>
      <c r="L298" s="36"/>
      <c r="M298" s="36"/>
      <c r="N298" s="36"/>
      <c r="O298" s="36"/>
      <c r="P298" s="36"/>
      <c r="Q298" s="128">
        <v>151.62</v>
      </c>
      <c r="R298" s="128"/>
      <c r="S298" s="128"/>
      <c r="T298" s="128"/>
      <c r="U298" s="128">
        <v>151.62</v>
      </c>
      <c r="V298" s="36"/>
      <c r="W298" s="36"/>
      <c r="X298" s="36"/>
      <c r="Y298" s="36"/>
      <c r="Z298" s="36"/>
      <c r="AA298" s="21" t="s">
        <v>31</v>
      </c>
      <c r="AB298" s="28">
        <v>204</v>
      </c>
      <c r="AC298" s="28">
        <v>795</v>
      </c>
      <c r="AD298" s="60" t="s">
        <v>174</v>
      </c>
      <c r="AE298" s="117"/>
      <c r="AF298" s="118"/>
      <c r="AI298" s="117"/>
    </row>
    <row r="299" spans="1:35" s="6" customFormat="1" ht="30" customHeight="1">
      <c r="A299" s="21">
        <v>86</v>
      </c>
      <c r="B299" s="21" t="s">
        <v>655</v>
      </c>
      <c r="C299" s="36" t="s">
        <v>489</v>
      </c>
      <c r="D299" s="21" t="s">
        <v>172</v>
      </c>
      <c r="E299" s="103">
        <v>1.47</v>
      </c>
      <c r="F299" s="22" t="s">
        <v>656</v>
      </c>
      <c r="G299" s="26">
        <f t="shared" si="113"/>
        <v>102.9</v>
      </c>
      <c r="H299" s="26">
        <f t="shared" si="114"/>
        <v>0</v>
      </c>
      <c r="I299" s="26">
        <f t="shared" si="115"/>
        <v>0</v>
      </c>
      <c r="J299" s="26">
        <f t="shared" si="116"/>
        <v>0</v>
      </c>
      <c r="K299" s="26">
        <f t="shared" si="117"/>
        <v>102.9</v>
      </c>
      <c r="L299" s="36"/>
      <c r="M299" s="36"/>
      <c r="N299" s="36"/>
      <c r="O299" s="36"/>
      <c r="P299" s="36"/>
      <c r="Q299" s="128">
        <v>102.9</v>
      </c>
      <c r="R299" s="128"/>
      <c r="S299" s="128"/>
      <c r="T299" s="128"/>
      <c r="U299" s="128">
        <v>102.9</v>
      </c>
      <c r="V299" s="36"/>
      <c r="W299" s="36"/>
      <c r="X299" s="36"/>
      <c r="Y299" s="36"/>
      <c r="Z299" s="36"/>
      <c r="AA299" s="21" t="s">
        <v>31</v>
      </c>
      <c r="AB299" s="28">
        <v>299</v>
      </c>
      <c r="AC299" s="119">
        <v>1134</v>
      </c>
      <c r="AD299" s="60" t="s">
        <v>174</v>
      </c>
      <c r="AE299" s="117"/>
      <c r="AF299" s="118"/>
      <c r="AI299" s="117"/>
    </row>
    <row r="300" spans="1:35" s="6" customFormat="1" ht="30" customHeight="1">
      <c r="A300" s="21">
        <v>87</v>
      </c>
      <c r="B300" s="21" t="s">
        <v>657</v>
      </c>
      <c r="C300" s="36" t="s">
        <v>489</v>
      </c>
      <c r="D300" s="21" t="s">
        <v>172</v>
      </c>
      <c r="E300" s="103">
        <v>0.601</v>
      </c>
      <c r="F300" s="22" t="s">
        <v>658</v>
      </c>
      <c r="G300" s="26">
        <f t="shared" si="113"/>
        <v>42.07</v>
      </c>
      <c r="H300" s="26">
        <f t="shared" si="114"/>
        <v>0</v>
      </c>
      <c r="I300" s="26">
        <f t="shared" si="115"/>
        <v>0</v>
      </c>
      <c r="J300" s="26">
        <f t="shared" si="116"/>
        <v>0</v>
      </c>
      <c r="K300" s="26">
        <f t="shared" si="117"/>
        <v>42.07</v>
      </c>
      <c r="L300" s="128">
        <v>42.07</v>
      </c>
      <c r="M300" s="128"/>
      <c r="N300" s="128"/>
      <c r="O300" s="128"/>
      <c r="P300" s="128">
        <v>42.07</v>
      </c>
      <c r="Q300" s="36"/>
      <c r="R300" s="36"/>
      <c r="S300" s="36"/>
      <c r="T300" s="36"/>
      <c r="U300" s="36"/>
      <c r="V300" s="36"/>
      <c r="W300" s="36"/>
      <c r="X300" s="36"/>
      <c r="Y300" s="36"/>
      <c r="Z300" s="36"/>
      <c r="AA300" s="21" t="s">
        <v>31</v>
      </c>
      <c r="AB300" s="28">
        <v>30</v>
      </c>
      <c r="AC300" s="119">
        <v>91</v>
      </c>
      <c r="AD300" s="60" t="s">
        <v>174</v>
      </c>
      <c r="AE300" s="117"/>
      <c r="AF300" s="118"/>
      <c r="AI300" s="117"/>
    </row>
    <row r="301" spans="1:35" s="6" customFormat="1" ht="30" customHeight="1">
      <c r="A301" s="21">
        <v>88</v>
      </c>
      <c r="B301" s="21" t="s">
        <v>659</v>
      </c>
      <c r="C301" s="36" t="s">
        <v>489</v>
      </c>
      <c r="D301" s="21" t="s">
        <v>172</v>
      </c>
      <c r="E301" s="103">
        <v>2.6</v>
      </c>
      <c r="F301" s="22" t="s">
        <v>660</v>
      </c>
      <c r="G301" s="26">
        <f t="shared" si="113"/>
        <v>182</v>
      </c>
      <c r="H301" s="26">
        <f t="shared" si="114"/>
        <v>0</v>
      </c>
      <c r="I301" s="26">
        <f t="shared" si="115"/>
        <v>0</v>
      </c>
      <c r="J301" s="26">
        <f t="shared" si="116"/>
        <v>0</v>
      </c>
      <c r="K301" s="26">
        <f t="shared" si="117"/>
        <v>182</v>
      </c>
      <c r="L301" s="128">
        <v>182</v>
      </c>
      <c r="M301" s="128"/>
      <c r="N301" s="128"/>
      <c r="O301" s="128"/>
      <c r="P301" s="128">
        <v>182</v>
      </c>
      <c r="Q301" s="36"/>
      <c r="R301" s="36"/>
      <c r="S301" s="36"/>
      <c r="T301" s="36"/>
      <c r="U301" s="36"/>
      <c r="V301" s="36"/>
      <c r="W301" s="36"/>
      <c r="X301" s="36"/>
      <c r="Y301" s="36"/>
      <c r="Z301" s="36"/>
      <c r="AA301" s="21" t="s">
        <v>31</v>
      </c>
      <c r="AB301" s="28">
        <v>29</v>
      </c>
      <c r="AC301" s="28">
        <v>105</v>
      </c>
      <c r="AD301" s="60" t="s">
        <v>174</v>
      </c>
      <c r="AE301" s="117"/>
      <c r="AF301" s="118"/>
      <c r="AI301" s="117"/>
    </row>
    <row r="302" spans="1:35" s="6" customFormat="1" ht="30" customHeight="1">
      <c r="A302" s="21">
        <v>89</v>
      </c>
      <c r="B302" s="21" t="s">
        <v>661</v>
      </c>
      <c r="C302" s="36" t="s">
        <v>489</v>
      </c>
      <c r="D302" s="21" t="s">
        <v>172</v>
      </c>
      <c r="E302" s="103">
        <v>0.52</v>
      </c>
      <c r="F302" s="22" t="s">
        <v>662</v>
      </c>
      <c r="G302" s="26">
        <f t="shared" si="113"/>
        <v>36.4</v>
      </c>
      <c r="H302" s="26">
        <f t="shared" si="114"/>
        <v>0</v>
      </c>
      <c r="I302" s="26">
        <f t="shared" si="115"/>
        <v>0</v>
      </c>
      <c r="J302" s="26">
        <f t="shared" si="116"/>
        <v>0</v>
      </c>
      <c r="K302" s="26">
        <f t="shared" si="117"/>
        <v>36.4</v>
      </c>
      <c r="L302" s="128">
        <v>36.4</v>
      </c>
      <c r="M302" s="128"/>
      <c r="N302" s="128"/>
      <c r="O302" s="128"/>
      <c r="P302" s="128">
        <v>36.4</v>
      </c>
      <c r="Q302" s="36"/>
      <c r="R302" s="36"/>
      <c r="S302" s="36"/>
      <c r="T302" s="36"/>
      <c r="U302" s="36"/>
      <c r="V302" s="36"/>
      <c r="W302" s="36"/>
      <c r="X302" s="36"/>
      <c r="Y302" s="36"/>
      <c r="Z302" s="36"/>
      <c r="AA302" s="21" t="s">
        <v>31</v>
      </c>
      <c r="AB302" s="28">
        <v>37</v>
      </c>
      <c r="AC302" s="28">
        <v>155</v>
      </c>
      <c r="AD302" s="60" t="s">
        <v>174</v>
      </c>
      <c r="AE302" s="117"/>
      <c r="AF302" s="118"/>
      <c r="AI302" s="117"/>
    </row>
    <row r="303" spans="1:35" s="6" customFormat="1" ht="30" customHeight="1">
      <c r="A303" s="21">
        <v>90</v>
      </c>
      <c r="B303" s="21" t="s">
        <v>663</v>
      </c>
      <c r="C303" s="36" t="s">
        <v>489</v>
      </c>
      <c r="D303" s="21" t="s">
        <v>172</v>
      </c>
      <c r="E303" s="103">
        <v>0.922</v>
      </c>
      <c r="F303" s="22" t="s">
        <v>664</v>
      </c>
      <c r="G303" s="26">
        <f t="shared" si="113"/>
        <v>64.54</v>
      </c>
      <c r="H303" s="26">
        <f t="shared" si="114"/>
        <v>0</v>
      </c>
      <c r="I303" s="26">
        <f t="shared" si="115"/>
        <v>0</v>
      </c>
      <c r="J303" s="26">
        <f t="shared" si="116"/>
        <v>0</v>
      </c>
      <c r="K303" s="26">
        <f t="shared" si="117"/>
        <v>64.54</v>
      </c>
      <c r="L303" s="128">
        <v>64.54</v>
      </c>
      <c r="M303" s="128"/>
      <c r="N303" s="128"/>
      <c r="O303" s="128"/>
      <c r="P303" s="128">
        <v>64.54</v>
      </c>
      <c r="Q303" s="36"/>
      <c r="R303" s="36"/>
      <c r="S303" s="36"/>
      <c r="T303" s="36"/>
      <c r="U303" s="36"/>
      <c r="V303" s="36"/>
      <c r="W303" s="36"/>
      <c r="X303" s="36"/>
      <c r="Y303" s="36"/>
      <c r="Z303" s="36"/>
      <c r="AA303" s="21" t="s">
        <v>31</v>
      </c>
      <c r="AB303" s="28">
        <v>45</v>
      </c>
      <c r="AC303" s="28">
        <v>155</v>
      </c>
      <c r="AD303" s="60" t="s">
        <v>174</v>
      </c>
      <c r="AE303" s="117"/>
      <c r="AF303" s="118"/>
      <c r="AI303" s="117"/>
    </row>
    <row r="304" spans="1:35" s="6" customFormat="1" ht="30" customHeight="1">
      <c r="A304" s="21">
        <v>91</v>
      </c>
      <c r="B304" s="21" t="s">
        <v>665</v>
      </c>
      <c r="C304" s="36" t="s">
        <v>489</v>
      </c>
      <c r="D304" s="21" t="s">
        <v>172</v>
      </c>
      <c r="E304" s="103">
        <v>0.368</v>
      </c>
      <c r="F304" s="22" t="s">
        <v>666</v>
      </c>
      <c r="G304" s="26">
        <f t="shared" si="113"/>
        <v>25.76</v>
      </c>
      <c r="H304" s="26">
        <f t="shared" si="114"/>
        <v>0</v>
      </c>
      <c r="I304" s="26">
        <f t="shared" si="115"/>
        <v>0</v>
      </c>
      <c r="J304" s="26">
        <f t="shared" si="116"/>
        <v>0</v>
      </c>
      <c r="K304" s="26">
        <f t="shared" si="117"/>
        <v>25.76</v>
      </c>
      <c r="L304" s="128">
        <v>25.76</v>
      </c>
      <c r="M304" s="128"/>
      <c r="N304" s="128"/>
      <c r="O304" s="128"/>
      <c r="P304" s="128">
        <v>25.76</v>
      </c>
      <c r="Q304" s="36"/>
      <c r="R304" s="36"/>
      <c r="S304" s="36"/>
      <c r="T304" s="36"/>
      <c r="U304" s="36"/>
      <c r="V304" s="36"/>
      <c r="W304" s="36"/>
      <c r="X304" s="36"/>
      <c r="Y304" s="36"/>
      <c r="Z304" s="36"/>
      <c r="AA304" s="21" t="s">
        <v>31</v>
      </c>
      <c r="AB304" s="28">
        <v>187</v>
      </c>
      <c r="AC304" s="28">
        <v>767</v>
      </c>
      <c r="AD304" s="60" t="s">
        <v>174</v>
      </c>
      <c r="AE304" s="117"/>
      <c r="AF304" s="118"/>
      <c r="AI304" s="117"/>
    </row>
    <row r="305" spans="1:35" s="6" customFormat="1" ht="30" customHeight="1">
      <c r="A305" s="21">
        <v>92</v>
      </c>
      <c r="B305" s="21" t="s">
        <v>667</v>
      </c>
      <c r="C305" s="36" t="s">
        <v>489</v>
      </c>
      <c r="D305" s="21" t="s">
        <v>172</v>
      </c>
      <c r="E305" s="103">
        <v>0.8</v>
      </c>
      <c r="F305" s="22" t="s">
        <v>668</v>
      </c>
      <c r="G305" s="26">
        <f t="shared" si="113"/>
        <v>56</v>
      </c>
      <c r="H305" s="26">
        <f t="shared" si="114"/>
        <v>0</v>
      </c>
      <c r="I305" s="26">
        <f t="shared" si="115"/>
        <v>0</v>
      </c>
      <c r="J305" s="26">
        <f t="shared" si="116"/>
        <v>0</v>
      </c>
      <c r="K305" s="26">
        <f t="shared" si="117"/>
        <v>56</v>
      </c>
      <c r="L305" s="128">
        <v>56</v>
      </c>
      <c r="M305" s="128"/>
      <c r="N305" s="128"/>
      <c r="O305" s="128"/>
      <c r="P305" s="128">
        <v>56</v>
      </c>
      <c r="Q305" s="36"/>
      <c r="R305" s="36"/>
      <c r="S305" s="36"/>
      <c r="T305" s="36"/>
      <c r="U305" s="36"/>
      <c r="V305" s="36"/>
      <c r="W305" s="36"/>
      <c r="X305" s="36"/>
      <c r="Y305" s="36"/>
      <c r="Z305" s="36"/>
      <c r="AA305" s="21" t="s">
        <v>31</v>
      </c>
      <c r="AB305" s="28">
        <v>92</v>
      </c>
      <c r="AC305" s="28">
        <v>350</v>
      </c>
      <c r="AD305" s="60" t="s">
        <v>174</v>
      </c>
      <c r="AE305" s="117"/>
      <c r="AF305" s="118"/>
      <c r="AI305" s="117"/>
    </row>
    <row r="306" spans="1:35" s="6" customFormat="1" ht="30" customHeight="1">
      <c r="A306" s="21">
        <v>93</v>
      </c>
      <c r="B306" s="21" t="s">
        <v>669</v>
      </c>
      <c r="C306" s="36" t="s">
        <v>489</v>
      </c>
      <c r="D306" s="21" t="s">
        <v>172</v>
      </c>
      <c r="E306" s="103">
        <v>0.37</v>
      </c>
      <c r="F306" s="22" t="s">
        <v>670</v>
      </c>
      <c r="G306" s="26">
        <f t="shared" si="113"/>
        <v>25.9</v>
      </c>
      <c r="H306" s="26">
        <f t="shared" si="114"/>
        <v>0</v>
      </c>
      <c r="I306" s="26">
        <f t="shared" si="115"/>
        <v>0</v>
      </c>
      <c r="J306" s="26">
        <f t="shared" si="116"/>
        <v>0</v>
      </c>
      <c r="K306" s="26">
        <f t="shared" si="117"/>
        <v>25.9</v>
      </c>
      <c r="L306" s="128">
        <v>25.9</v>
      </c>
      <c r="M306" s="128"/>
      <c r="N306" s="128"/>
      <c r="O306" s="128"/>
      <c r="P306" s="128">
        <v>25.9</v>
      </c>
      <c r="Q306" s="36"/>
      <c r="R306" s="36"/>
      <c r="S306" s="36"/>
      <c r="T306" s="36"/>
      <c r="U306" s="36"/>
      <c r="V306" s="36"/>
      <c r="W306" s="36"/>
      <c r="X306" s="36"/>
      <c r="Y306" s="36"/>
      <c r="Z306" s="36"/>
      <c r="AA306" s="21" t="s">
        <v>31</v>
      </c>
      <c r="AB306" s="28">
        <v>290</v>
      </c>
      <c r="AC306" s="28">
        <v>1214</v>
      </c>
      <c r="AD306" s="60" t="s">
        <v>174</v>
      </c>
      <c r="AE306" s="117"/>
      <c r="AF306" s="118"/>
      <c r="AI306" s="117"/>
    </row>
    <row r="307" spans="1:35" s="6" customFormat="1" ht="30" customHeight="1">
      <c r="A307" s="21">
        <v>94</v>
      </c>
      <c r="B307" s="21" t="s">
        <v>671</v>
      </c>
      <c r="C307" s="36" t="s">
        <v>489</v>
      </c>
      <c r="D307" s="21" t="s">
        <v>172</v>
      </c>
      <c r="E307" s="103">
        <v>0.4</v>
      </c>
      <c r="F307" s="22" t="s">
        <v>672</v>
      </c>
      <c r="G307" s="26">
        <f t="shared" si="113"/>
        <v>28</v>
      </c>
      <c r="H307" s="26">
        <f t="shared" si="114"/>
        <v>0</v>
      </c>
      <c r="I307" s="26">
        <f t="shared" si="115"/>
        <v>0</v>
      </c>
      <c r="J307" s="26">
        <f t="shared" si="116"/>
        <v>0</v>
      </c>
      <c r="K307" s="26">
        <f t="shared" si="117"/>
        <v>28</v>
      </c>
      <c r="L307" s="128">
        <v>28</v>
      </c>
      <c r="M307" s="128"/>
      <c r="N307" s="128"/>
      <c r="O307" s="128"/>
      <c r="P307" s="128">
        <v>28</v>
      </c>
      <c r="Q307" s="36"/>
      <c r="R307" s="36"/>
      <c r="S307" s="36"/>
      <c r="T307" s="36"/>
      <c r="U307" s="36"/>
      <c r="V307" s="36"/>
      <c r="W307" s="36"/>
      <c r="X307" s="36"/>
      <c r="Y307" s="36"/>
      <c r="Z307" s="36"/>
      <c r="AA307" s="21" t="s">
        <v>31</v>
      </c>
      <c r="AB307" s="28">
        <v>35</v>
      </c>
      <c r="AC307" s="28">
        <v>116</v>
      </c>
      <c r="AD307" s="60" t="s">
        <v>174</v>
      </c>
      <c r="AE307" s="117"/>
      <c r="AF307" s="118"/>
      <c r="AI307" s="117"/>
    </row>
    <row r="308" spans="1:35" s="6" customFormat="1" ht="30" customHeight="1">
      <c r="A308" s="21">
        <v>95</v>
      </c>
      <c r="B308" s="21" t="s">
        <v>673</v>
      </c>
      <c r="C308" s="36" t="s">
        <v>489</v>
      </c>
      <c r="D308" s="21" t="s">
        <v>172</v>
      </c>
      <c r="E308" s="103">
        <v>0.734</v>
      </c>
      <c r="F308" s="22" t="s">
        <v>674</v>
      </c>
      <c r="G308" s="26">
        <f t="shared" si="113"/>
        <v>51.38</v>
      </c>
      <c r="H308" s="26">
        <f t="shared" si="114"/>
        <v>0</v>
      </c>
      <c r="I308" s="26">
        <f t="shared" si="115"/>
        <v>0</v>
      </c>
      <c r="J308" s="26">
        <f t="shared" si="116"/>
        <v>0</v>
      </c>
      <c r="K308" s="26">
        <f t="shared" si="117"/>
        <v>51.38</v>
      </c>
      <c r="L308" s="128">
        <v>51.38</v>
      </c>
      <c r="M308" s="128"/>
      <c r="N308" s="128"/>
      <c r="O308" s="128"/>
      <c r="P308" s="128">
        <v>51.38</v>
      </c>
      <c r="Q308" s="36"/>
      <c r="R308" s="36"/>
      <c r="S308" s="36"/>
      <c r="T308" s="36"/>
      <c r="U308" s="36"/>
      <c r="V308" s="36"/>
      <c r="W308" s="36"/>
      <c r="X308" s="36"/>
      <c r="Y308" s="36"/>
      <c r="Z308" s="36"/>
      <c r="AA308" s="21" t="s">
        <v>31</v>
      </c>
      <c r="AB308" s="28">
        <v>51</v>
      </c>
      <c r="AC308" s="28">
        <v>198</v>
      </c>
      <c r="AD308" s="60" t="s">
        <v>174</v>
      </c>
      <c r="AE308" s="117"/>
      <c r="AF308" s="118"/>
      <c r="AI308" s="117"/>
    </row>
    <row r="309" spans="1:35" s="6" customFormat="1" ht="30" customHeight="1">
      <c r="A309" s="21">
        <v>96</v>
      </c>
      <c r="B309" s="21" t="s">
        <v>675</v>
      </c>
      <c r="C309" s="36" t="s">
        <v>489</v>
      </c>
      <c r="D309" s="21" t="s">
        <v>172</v>
      </c>
      <c r="E309" s="103">
        <v>1.12</v>
      </c>
      <c r="F309" s="22" t="s">
        <v>676</v>
      </c>
      <c r="G309" s="26">
        <f t="shared" si="113"/>
        <v>78.4</v>
      </c>
      <c r="H309" s="26">
        <f t="shared" si="114"/>
        <v>0</v>
      </c>
      <c r="I309" s="26">
        <f t="shared" si="115"/>
        <v>0</v>
      </c>
      <c r="J309" s="26">
        <f t="shared" si="116"/>
        <v>0</v>
      </c>
      <c r="K309" s="26">
        <f t="shared" si="117"/>
        <v>78.4</v>
      </c>
      <c r="L309" s="128">
        <v>78.4</v>
      </c>
      <c r="M309" s="128"/>
      <c r="N309" s="128"/>
      <c r="O309" s="128"/>
      <c r="P309" s="128">
        <v>78.4</v>
      </c>
      <c r="Q309" s="36"/>
      <c r="R309" s="36"/>
      <c r="S309" s="36"/>
      <c r="T309" s="36"/>
      <c r="U309" s="36"/>
      <c r="V309" s="36"/>
      <c r="W309" s="36"/>
      <c r="X309" s="36"/>
      <c r="Y309" s="36"/>
      <c r="Z309" s="36"/>
      <c r="AA309" s="21" t="s">
        <v>31</v>
      </c>
      <c r="AB309" s="28">
        <v>21</v>
      </c>
      <c r="AC309" s="28">
        <v>50</v>
      </c>
      <c r="AD309" s="60" t="s">
        <v>174</v>
      </c>
      <c r="AE309" s="117"/>
      <c r="AF309" s="118"/>
      <c r="AI309" s="117"/>
    </row>
    <row r="310" spans="1:35" s="6" customFormat="1" ht="30" customHeight="1">
      <c r="A310" s="21">
        <v>97</v>
      </c>
      <c r="B310" s="21" t="s">
        <v>677</v>
      </c>
      <c r="C310" s="36" t="s">
        <v>489</v>
      </c>
      <c r="D310" s="21" t="s">
        <v>172</v>
      </c>
      <c r="E310" s="103">
        <v>0.9</v>
      </c>
      <c r="F310" s="22" t="s">
        <v>678</v>
      </c>
      <c r="G310" s="26">
        <f t="shared" si="113"/>
        <v>63</v>
      </c>
      <c r="H310" s="26">
        <f t="shared" si="114"/>
        <v>0</v>
      </c>
      <c r="I310" s="26">
        <f t="shared" si="115"/>
        <v>0</v>
      </c>
      <c r="J310" s="26">
        <f t="shared" si="116"/>
        <v>0</v>
      </c>
      <c r="K310" s="26">
        <f t="shared" si="117"/>
        <v>63</v>
      </c>
      <c r="L310" s="128">
        <v>63</v>
      </c>
      <c r="M310" s="128"/>
      <c r="N310" s="128"/>
      <c r="O310" s="128"/>
      <c r="P310" s="128">
        <v>63</v>
      </c>
      <c r="Q310" s="36"/>
      <c r="R310" s="36"/>
      <c r="S310" s="36"/>
      <c r="T310" s="36"/>
      <c r="U310" s="36"/>
      <c r="V310" s="36"/>
      <c r="W310" s="36"/>
      <c r="X310" s="36"/>
      <c r="Y310" s="36"/>
      <c r="Z310" s="36"/>
      <c r="AA310" s="21" t="s">
        <v>31</v>
      </c>
      <c r="AB310" s="28">
        <v>39</v>
      </c>
      <c r="AC310" s="28">
        <v>151</v>
      </c>
      <c r="AD310" s="60" t="s">
        <v>174</v>
      </c>
      <c r="AE310" s="117"/>
      <c r="AF310" s="118"/>
      <c r="AI310" s="117"/>
    </row>
    <row r="311" spans="1:35" s="6" customFormat="1" ht="30" customHeight="1">
      <c r="A311" s="21">
        <v>98</v>
      </c>
      <c r="B311" s="21" t="s">
        <v>679</v>
      </c>
      <c r="C311" s="36" t="s">
        <v>489</v>
      </c>
      <c r="D311" s="21" t="s">
        <v>172</v>
      </c>
      <c r="E311" s="103">
        <v>0.55</v>
      </c>
      <c r="F311" s="22" t="s">
        <v>680</v>
      </c>
      <c r="G311" s="26">
        <f t="shared" si="113"/>
        <v>38.5</v>
      </c>
      <c r="H311" s="26">
        <f t="shared" si="114"/>
        <v>0</v>
      </c>
      <c r="I311" s="26">
        <f t="shared" si="115"/>
        <v>0</v>
      </c>
      <c r="J311" s="26">
        <f t="shared" si="116"/>
        <v>0</v>
      </c>
      <c r="K311" s="26">
        <f t="shared" si="117"/>
        <v>38.5</v>
      </c>
      <c r="L311" s="128">
        <v>38.5</v>
      </c>
      <c r="M311" s="128"/>
      <c r="N311" s="128"/>
      <c r="O311" s="128"/>
      <c r="P311" s="128">
        <v>38.5</v>
      </c>
      <c r="Q311" s="36"/>
      <c r="R311" s="36"/>
      <c r="S311" s="36"/>
      <c r="T311" s="36"/>
      <c r="U311" s="36"/>
      <c r="V311" s="36"/>
      <c r="W311" s="36"/>
      <c r="X311" s="36"/>
      <c r="Y311" s="36"/>
      <c r="Z311" s="36"/>
      <c r="AA311" s="21" t="s">
        <v>31</v>
      </c>
      <c r="AB311" s="28">
        <v>32</v>
      </c>
      <c r="AC311" s="28">
        <v>108</v>
      </c>
      <c r="AD311" s="60" t="s">
        <v>174</v>
      </c>
      <c r="AE311" s="117"/>
      <c r="AF311" s="118"/>
      <c r="AI311" s="117"/>
    </row>
    <row r="312" spans="1:35" s="6" customFormat="1" ht="30" customHeight="1">
      <c r="A312" s="21">
        <v>99</v>
      </c>
      <c r="B312" s="21" t="s">
        <v>681</v>
      </c>
      <c r="C312" s="36" t="s">
        <v>489</v>
      </c>
      <c r="D312" s="21" t="s">
        <v>172</v>
      </c>
      <c r="E312" s="103">
        <v>0.45</v>
      </c>
      <c r="F312" s="22" t="s">
        <v>682</v>
      </c>
      <c r="G312" s="26">
        <f t="shared" si="113"/>
        <v>31.5</v>
      </c>
      <c r="H312" s="26">
        <f t="shared" si="114"/>
        <v>0</v>
      </c>
      <c r="I312" s="26">
        <f t="shared" si="115"/>
        <v>0</v>
      </c>
      <c r="J312" s="26">
        <f t="shared" si="116"/>
        <v>0</v>
      </c>
      <c r="K312" s="26">
        <f t="shared" si="117"/>
        <v>31.5</v>
      </c>
      <c r="L312" s="128">
        <v>31.5</v>
      </c>
      <c r="M312" s="128"/>
      <c r="N312" s="128"/>
      <c r="O312" s="128"/>
      <c r="P312" s="128">
        <v>31.5</v>
      </c>
      <c r="Q312" s="36"/>
      <c r="R312" s="36"/>
      <c r="S312" s="36"/>
      <c r="T312" s="36"/>
      <c r="U312" s="36"/>
      <c r="V312" s="36"/>
      <c r="W312" s="36"/>
      <c r="X312" s="36"/>
      <c r="Y312" s="36"/>
      <c r="Z312" s="36"/>
      <c r="AA312" s="21" t="s">
        <v>31</v>
      </c>
      <c r="AB312" s="28">
        <v>530</v>
      </c>
      <c r="AC312" s="28">
        <v>1866</v>
      </c>
      <c r="AD312" s="60" t="s">
        <v>174</v>
      </c>
      <c r="AE312" s="117"/>
      <c r="AF312" s="118"/>
      <c r="AI312" s="117"/>
    </row>
    <row r="313" spans="1:35" s="6" customFormat="1" ht="30" customHeight="1">
      <c r="A313" s="21">
        <v>100</v>
      </c>
      <c r="B313" s="21" t="s">
        <v>683</v>
      </c>
      <c r="C313" s="36" t="s">
        <v>489</v>
      </c>
      <c r="D313" s="21" t="s">
        <v>172</v>
      </c>
      <c r="E313" s="103">
        <v>0.52</v>
      </c>
      <c r="F313" s="22" t="s">
        <v>662</v>
      </c>
      <c r="G313" s="26">
        <f t="shared" si="113"/>
        <v>36.4</v>
      </c>
      <c r="H313" s="26">
        <f t="shared" si="114"/>
        <v>0</v>
      </c>
      <c r="I313" s="26">
        <f t="shared" si="115"/>
        <v>0</v>
      </c>
      <c r="J313" s="26">
        <f t="shared" si="116"/>
        <v>0</v>
      </c>
      <c r="K313" s="26">
        <f t="shared" si="117"/>
        <v>36.4</v>
      </c>
      <c r="L313" s="128">
        <v>36.4</v>
      </c>
      <c r="M313" s="128"/>
      <c r="N313" s="128"/>
      <c r="O313" s="128"/>
      <c r="P313" s="128">
        <v>36.4</v>
      </c>
      <c r="Q313" s="36"/>
      <c r="R313" s="36"/>
      <c r="S313" s="36"/>
      <c r="T313" s="36"/>
      <c r="U313" s="36"/>
      <c r="V313" s="36"/>
      <c r="W313" s="36"/>
      <c r="X313" s="36"/>
      <c r="Y313" s="36"/>
      <c r="Z313" s="36"/>
      <c r="AA313" s="21" t="s">
        <v>31</v>
      </c>
      <c r="AB313" s="28">
        <v>33</v>
      </c>
      <c r="AC313" s="28">
        <v>127</v>
      </c>
      <c r="AD313" s="60" t="s">
        <v>174</v>
      </c>
      <c r="AE313" s="117"/>
      <c r="AF313" s="118"/>
      <c r="AI313" s="117"/>
    </row>
    <row r="314" spans="1:35" s="6" customFormat="1" ht="30" customHeight="1">
      <c r="A314" s="21">
        <v>101</v>
      </c>
      <c r="B314" s="21" t="s">
        <v>684</v>
      </c>
      <c r="C314" s="36" t="s">
        <v>489</v>
      </c>
      <c r="D314" s="21" t="s">
        <v>172</v>
      </c>
      <c r="E314" s="103">
        <v>1.2</v>
      </c>
      <c r="F314" s="22" t="s">
        <v>641</v>
      </c>
      <c r="G314" s="26">
        <f t="shared" si="113"/>
        <v>84</v>
      </c>
      <c r="H314" s="26">
        <f t="shared" si="114"/>
        <v>0</v>
      </c>
      <c r="I314" s="26">
        <f t="shared" si="115"/>
        <v>0</v>
      </c>
      <c r="J314" s="26">
        <f t="shared" si="116"/>
        <v>0</v>
      </c>
      <c r="K314" s="26">
        <f t="shared" si="117"/>
        <v>84</v>
      </c>
      <c r="L314" s="128">
        <v>84</v>
      </c>
      <c r="M314" s="128"/>
      <c r="N314" s="128"/>
      <c r="O314" s="128"/>
      <c r="P314" s="128">
        <v>84</v>
      </c>
      <c r="Q314" s="36"/>
      <c r="R314" s="36"/>
      <c r="S314" s="36"/>
      <c r="T314" s="36"/>
      <c r="U314" s="36"/>
      <c r="V314" s="36"/>
      <c r="W314" s="36"/>
      <c r="X314" s="36"/>
      <c r="Y314" s="36"/>
      <c r="Z314" s="36"/>
      <c r="AA314" s="21" t="s">
        <v>31</v>
      </c>
      <c r="AB314" s="28">
        <v>106</v>
      </c>
      <c r="AC314" s="28">
        <v>414</v>
      </c>
      <c r="AD314" s="60" t="s">
        <v>174</v>
      </c>
      <c r="AE314" s="117"/>
      <c r="AF314" s="118"/>
      <c r="AI314" s="117"/>
    </row>
    <row r="315" spans="1:35" s="6" customFormat="1" ht="30" customHeight="1">
      <c r="A315" s="21">
        <v>102</v>
      </c>
      <c r="B315" s="21" t="s">
        <v>685</v>
      </c>
      <c r="C315" s="36" t="s">
        <v>489</v>
      </c>
      <c r="D315" s="21" t="s">
        <v>172</v>
      </c>
      <c r="E315" s="103">
        <v>0.43</v>
      </c>
      <c r="F315" s="22" t="s">
        <v>686</v>
      </c>
      <c r="G315" s="26">
        <f t="shared" si="113"/>
        <v>30.1</v>
      </c>
      <c r="H315" s="26">
        <f t="shared" si="114"/>
        <v>0</v>
      </c>
      <c r="I315" s="26">
        <f t="shared" si="115"/>
        <v>0</v>
      </c>
      <c r="J315" s="26">
        <f t="shared" si="116"/>
        <v>0</v>
      </c>
      <c r="K315" s="26">
        <f t="shared" si="117"/>
        <v>30.1</v>
      </c>
      <c r="L315" s="128">
        <v>30.1</v>
      </c>
      <c r="M315" s="128"/>
      <c r="N315" s="128"/>
      <c r="O315" s="128"/>
      <c r="P315" s="128">
        <v>30.1</v>
      </c>
      <c r="Q315" s="36"/>
      <c r="R315" s="36"/>
      <c r="S315" s="36"/>
      <c r="T315" s="36"/>
      <c r="U315" s="36"/>
      <c r="V315" s="36"/>
      <c r="W315" s="36"/>
      <c r="X315" s="36"/>
      <c r="Y315" s="36"/>
      <c r="Z315" s="36"/>
      <c r="AA315" s="21" t="s">
        <v>31</v>
      </c>
      <c r="AB315" s="28">
        <v>344</v>
      </c>
      <c r="AC315" s="28">
        <v>1319</v>
      </c>
      <c r="AD315" s="60" t="s">
        <v>174</v>
      </c>
      <c r="AE315" s="117"/>
      <c r="AF315" s="118"/>
      <c r="AI315" s="117"/>
    </row>
    <row r="316" spans="1:35" s="6" customFormat="1" ht="30" customHeight="1">
      <c r="A316" s="21">
        <v>103</v>
      </c>
      <c r="B316" s="21" t="s">
        <v>687</v>
      </c>
      <c r="C316" s="36" t="s">
        <v>489</v>
      </c>
      <c r="D316" s="21" t="s">
        <v>172</v>
      </c>
      <c r="E316" s="103">
        <v>0.36</v>
      </c>
      <c r="F316" s="22" t="s">
        <v>688</v>
      </c>
      <c r="G316" s="26">
        <f t="shared" si="113"/>
        <v>25.2</v>
      </c>
      <c r="H316" s="26">
        <f t="shared" si="114"/>
        <v>0</v>
      </c>
      <c r="I316" s="26">
        <f t="shared" si="115"/>
        <v>0</v>
      </c>
      <c r="J316" s="26">
        <f t="shared" si="116"/>
        <v>0</v>
      </c>
      <c r="K316" s="26">
        <f t="shared" si="117"/>
        <v>25.2</v>
      </c>
      <c r="L316" s="128">
        <v>25.2</v>
      </c>
      <c r="M316" s="128"/>
      <c r="N316" s="128"/>
      <c r="O316" s="128"/>
      <c r="P316" s="128">
        <v>25.2</v>
      </c>
      <c r="Q316" s="36"/>
      <c r="R316" s="36"/>
      <c r="S316" s="36"/>
      <c r="T316" s="36"/>
      <c r="U316" s="36"/>
      <c r="V316" s="36"/>
      <c r="W316" s="36"/>
      <c r="X316" s="36"/>
      <c r="Y316" s="36"/>
      <c r="Z316" s="36"/>
      <c r="AA316" s="21" t="s">
        <v>31</v>
      </c>
      <c r="AB316" s="28">
        <v>28</v>
      </c>
      <c r="AC316" s="28">
        <v>101</v>
      </c>
      <c r="AD316" s="60" t="s">
        <v>174</v>
      </c>
      <c r="AE316" s="117"/>
      <c r="AF316" s="118"/>
      <c r="AI316" s="117"/>
    </row>
    <row r="317" spans="1:35" s="6" customFormat="1" ht="30" customHeight="1">
      <c r="A317" s="21">
        <v>104</v>
      </c>
      <c r="B317" s="21" t="s">
        <v>689</v>
      </c>
      <c r="C317" s="36" t="s">
        <v>489</v>
      </c>
      <c r="D317" s="21" t="s">
        <v>172</v>
      </c>
      <c r="E317" s="103">
        <v>0.28</v>
      </c>
      <c r="F317" s="22" t="s">
        <v>690</v>
      </c>
      <c r="G317" s="26">
        <f t="shared" si="113"/>
        <v>19.6</v>
      </c>
      <c r="H317" s="26">
        <f t="shared" si="114"/>
        <v>0</v>
      </c>
      <c r="I317" s="26">
        <f t="shared" si="115"/>
        <v>0</v>
      </c>
      <c r="J317" s="26">
        <f t="shared" si="116"/>
        <v>0</v>
      </c>
      <c r="K317" s="26">
        <f t="shared" si="117"/>
        <v>19.6</v>
      </c>
      <c r="L317" s="128">
        <v>19.6</v>
      </c>
      <c r="M317" s="128"/>
      <c r="N317" s="128"/>
      <c r="O317" s="128"/>
      <c r="P317" s="128">
        <v>19.6</v>
      </c>
      <c r="Q317" s="36"/>
      <c r="R317" s="36"/>
      <c r="S317" s="36"/>
      <c r="T317" s="36"/>
      <c r="U317" s="36"/>
      <c r="V317" s="36"/>
      <c r="W317" s="36"/>
      <c r="X317" s="36"/>
      <c r="Y317" s="36"/>
      <c r="Z317" s="36"/>
      <c r="AA317" s="21" t="s">
        <v>31</v>
      </c>
      <c r="AB317" s="28">
        <v>41</v>
      </c>
      <c r="AC317" s="28">
        <v>164</v>
      </c>
      <c r="AD317" s="60" t="s">
        <v>174</v>
      </c>
      <c r="AE317" s="117"/>
      <c r="AF317" s="118"/>
      <c r="AI317" s="117"/>
    </row>
    <row r="318" spans="1:35" s="6" customFormat="1" ht="30" customHeight="1">
      <c r="A318" s="21">
        <v>105</v>
      </c>
      <c r="B318" s="21" t="s">
        <v>691</v>
      </c>
      <c r="C318" s="36" t="s">
        <v>489</v>
      </c>
      <c r="D318" s="21" t="s">
        <v>172</v>
      </c>
      <c r="E318" s="103">
        <v>1.291</v>
      </c>
      <c r="F318" s="22" t="s">
        <v>692</v>
      </c>
      <c r="G318" s="26">
        <f t="shared" si="113"/>
        <v>90.37</v>
      </c>
      <c r="H318" s="26">
        <f t="shared" si="114"/>
        <v>0</v>
      </c>
      <c r="I318" s="26">
        <f t="shared" si="115"/>
        <v>0</v>
      </c>
      <c r="J318" s="26">
        <f t="shared" si="116"/>
        <v>0</v>
      </c>
      <c r="K318" s="26">
        <f t="shared" si="117"/>
        <v>90.37</v>
      </c>
      <c r="L318" s="128">
        <v>90.37</v>
      </c>
      <c r="M318" s="128"/>
      <c r="N318" s="128"/>
      <c r="O318" s="128"/>
      <c r="P318" s="128">
        <v>90.37</v>
      </c>
      <c r="Q318" s="36"/>
      <c r="R318" s="36"/>
      <c r="S318" s="36"/>
      <c r="T318" s="36"/>
      <c r="U318" s="36"/>
      <c r="V318" s="36"/>
      <c r="W318" s="36"/>
      <c r="X318" s="36"/>
      <c r="Y318" s="36"/>
      <c r="Z318" s="36"/>
      <c r="AA318" s="21" t="s">
        <v>31</v>
      </c>
      <c r="AB318" s="28">
        <v>104</v>
      </c>
      <c r="AC318" s="28">
        <v>421</v>
      </c>
      <c r="AD318" s="60" t="s">
        <v>174</v>
      </c>
      <c r="AE318" s="118"/>
      <c r="AF318" s="118"/>
      <c r="AI318" s="117"/>
    </row>
    <row r="319" spans="1:35" s="6" customFormat="1" ht="30" customHeight="1">
      <c r="A319" s="21">
        <v>106</v>
      </c>
      <c r="B319" s="21" t="s">
        <v>693</v>
      </c>
      <c r="C319" s="36" t="s">
        <v>489</v>
      </c>
      <c r="D319" s="21" t="s">
        <v>172</v>
      </c>
      <c r="E319" s="103">
        <v>1.1</v>
      </c>
      <c r="F319" s="22" t="s">
        <v>694</v>
      </c>
      <c r="G319" s="26">
        <f t="shared" si="113"/>
        <v>77</v>
      </c>
      <c r="H319" s="26">
        <f t="shared" si="114"/>
        <v>0</v>
      </c>
      <c r="I319" s="26">
        <f t="shared" si="115"/>
        <v>0</v>
      </c>
      <c r="J319" s="26">
        <f t="shared" si="116"/>
        <v>0</v>
      </c>
      <c r="K319" s="26">
        <f t="shared" si="117"/>
        <v>77</v>
      </c>
      <c r="L319" s="128">
        <v>77</v>
      </c>
      <c r="M319" s="128"/>
      <c r="N319" s="128"/>
      <c r="O319" s="128"/>
      <c r="P319" s="128">
        <v>77</v>
      </c>
      <c r="Q319" s="36"/>
      <c r="R319" s="36"/>
      <c r="S319" s="36"/>
      <c r="T319" s="36"/>
      <c r="U319" s="36"/>
      <c r="V319" s="36"/>
      <c r="W319" s="36"/>
      <c r="X319" s="36"/>
      <c r="Y319" s="36"/>
      <c r="Z319" s="36"/>
      <c r="AA319" s="21" t="s">
        <v>31</v>
      </c>
      <c r="AB319" s="28">
        <v>31</v>
      </c>
      <c r="AC319" s="28">
        <v>122</v>
      </c>
      <c r="AD319" s="60" t="s">
        <v>174</v>
      </c>
      <c r="AE319" s="117"/>
      <c r="AF319" s="118"/>
      <c r="AI319" s="117"/>
    </row>
    <row r="320" spans="1:35" s="6" customFormat="1" ht="30" customHeight="1">
      <c r="A320" s="21">
        <v>107</v>
      </c>
      <c r="B320" s="21" t="s">
        <v>695</v>
      </c>
      <c r="C320" s="36" t="s">
        <v>489</v>
      </c>
      <c r="D320" s="21" t="s">
        <v>172</v>
      </c>
      <c r="E320" s="103">
        <v>0.65</v>
      </c>
      <c r="F320" s="22" t="s">
        <v>696</v>
      </c>
      <c r="G320" s="26">
        <f t="shared" si="113"/>
        <v>45.5</v>
      </c>
      <c r="H320" s="26">
        <f t="shared" si="114"/>
        <v>0</v>
      </c>
      <c r="I320" s="26">
        <f t="shared" si="115"/>
        <v>0</v>
      </c>
      <c r="J320" s="26">
        <f t="shared" si="116"/>
        <v>0</v>
      </c>
      <c r="K320" s="26">
        <f t="shared" si="117"/>
        <v>45.5</v>
      </c>
      <c r="L320" s="128">
        <v>45.5</v>
      </c>
      <c r="M320" s="128"/>
      <c r="N320" s="128"/>
      <c r="O320" s="128"/>
      <c r="P320" s="128">
        <v>45.5</v>
      </c>
      <c r="Q320" s="36"/>
      <c r="R320" s="36"/>
      <c r="S320" s="36"/>
      <c r="T320" s="36"/>
      <c r="U320" s="36"/>
      <c r="V320" s="36"/>
      <c r="W320" s="36"/>
      <c r="X320" s="36"/>
      <c r="Y320" s="36"/>
      <c r="Z320" s="36"/>
      <c r="AA320" s="21" t="s">
        <v>31</v>
      </c>
      <c r="AB320" s="28">
        <v>74</v>
      </c>
      <c r="AC320" s="28">
        <v>211</v>
      </c>
      <c r="AD320" s="60" t="s">
        <v>174</v>
      </c>
      <c r="AE320" s="117"/>
      <c r="AF320" s="118"/>
      <c r="AI320" s="117"/>
    </row>
    <row r="321" spans="1:35" s="6" customFormat="1" ht="30" customHeight="1">
      <c r="A321" s="21">
        <v>108</v>
      </c>
      <c r="B321" s="21" t="s">
        <v>697</v>
      </c>
      <c r="C321" s="36" t="s">
        <v>489</v>
      </c>
      <c r="D321" s="21" t="s">
        <v>172</v>
      </c>
      <c r="E321" s="103">
        <v>1.448</v>
      </c>
      <c r="F321" s="22" t="s">
        <v>698</v>
      </c>
      <c r="G321" s="26">
        <f t="shared" si="113"/>
        <v>101.36</v>
      </c>
      <c r="H321" s="26">
        <f t="shared" si="114"/>
        <v>0</v>
      </c>
      <c r="I321" s="26">
        <f t="shared" si="115"/>
        <v>0</v>
      </c>
      <c r="J321" s="26">
        <f t="shared" si="116"/>
        <v>0</v>
      </c>
      <c r="K321" s="26">
        <f t="shared" si="117"/>
        <v>101.36</v>
      </c>
      <c r="L321" s="128">
        <v>101.36</v>
      </c>
      <c r="M321" s="128"/>
      <c r="N321" s="128"/>
      <c r="O321" s="128"/>
      <c r="P321" s="128">
        <v>101.36</v>
      </c>
      <c r="Q321" s="36"/>
      <c r="R321" s="36"/>
      <c r="S321" s="36"/>
      <c r="T321" s="36"/>
      <c r="U321" s="36"/>
      <c r="V321" s="36"/>
      <c r="W321" s="36"/>
      <c r="X321" s="36"/>
      <c r="Y321" s="36"/>
      <c r="Z321" s="36"/>
      <c r="AA321" s="21" t="s">
        <v>31</v>
      </c>
      <c r="AB321" s="28">
        <v>8</v>
      </c>
      <c r="AC321" s="28">
        <v>29</v>
      </c>
      <c r="AD321" s="60" t="s">
        <v>174</v>
      </c>
      <c r="AE321" s="117"/>
      <c r="AF321" s="118"/>
      <c r="AI321" s="117"/>
    </row>
    <row r="322" spans="1:35" s="6" customFormat="1" ht="30" customHeight="1">
      <c r="A322" s="21">
        <v>109</v>
      </c>
      <c r="B322" s="21" t="s">
        <v>699</v>
      </c>
      <c r="C322" s="36" t="s">
        <v>489</v>
      </c>
      <c r="D322" s="21" t="s">
        <v>172</v>
      </c>
      <c r="E322" s="103">
        <v>0.13</v>
      </c>
      <c r="F322" s="22" t="s">
        <v>700</v>
      </c>
      <c r="G322" s="26">
        <f t="shared" si="113"/>
        <v>9.1</v>
      </c>
      <c r="H322" s="26">
        <f t="shared" si="114"/>
        <v>0</v>
      </c>
      <c r="I322" s="26">
        <f t="shared" si="115"/>
        <v>0</v>
      </c>
      <c r="J322" s="26">
        <f t="shared" si="116"/>
        <v>0</v>
      </c>
      <c r="K322" s="26">
        <f t="shared" si="117"/>
        <v>9.1</v>
      </c>
      <c r="L322" s="128">
        <v>9.1</v>
      </c>
      <c r="M322" s="128"/>
      <c r="N322" s="128"/>
      <c r="O322" s="128"/>
      <c r="P322" s="128">
        <v>9.1</v>
      </c>
      <c r="Q322" s="36"/>
      <c r="R322" s="36"/>
      <c r="S322" s="36"/>
      <c r="T322" s="36"/>
      <c r="U322" s="36"/>
      <c r="V322" s="128"/>
      <c r="W322" s="128"/>
      <c r="X322" s="128"/>
      <c r="Y322" s="128"/>
      <c r="Z322" s="128"/>
      <c r="AA322" s="21" t="s">
        <v>31</v>
      </c>
      <c r="AB322" s="28">
        <v>29</v>
      </c>
      <c r="AC322" s="28">
        <v>112</v>
      </c>
      <c r="AD322" s="60" t="s">
        <v>174</v>
      </c>
      <c r="AE322" s="117"/>
      <c r="AF322" s="118"/>
      <c r="AG322" s="133"/>
      <c r="AH322" s="133"/>
      <c r="AI322" s="117"/>
    </row>
    <row r="323" spans="1:35" s="6" customFormat="1" ht="30" customHeight="1">
      <c r="A323" s="21">
        <v>110</v>
      </c>
      <c r="B323" s="21" t="s">
        <v>701</v>
      </c>
      <c r="C323" s="36" t="s">
        <v>489</v>
      </c>
      <c r="D323" s="21" t="s">
        <v>172</v>
      </c>
      <c r="E323" s="103">
        <v>0.8</v>
      </c>
      <c r="F323" s="22" t="s">
        <v>668</v>
      </c>
      <c r="G323" s="26">
        <f t="shared" si="113"/>
        <v>56</v>
      </c>
      <c r="H323" s="26">
        <f t="shared" si="114"/>
        <v>0</v>
      </c>
      <c r="I323" s="26">
        <f t="shared" si="115"/>
        <v>0</v>
      </c>
      <c r="J323" s="26">
        <f t="shared" si="116"/>
        <v>0</v>
      </c>
      <c r="K323" s="26">
        <f t="shared" si="117"/>
        <v>56</v>
      </c>
      <c r="L323" s="128">
        <v>56</v>
      </c>
      <c r="M323" s="128"/>
      <c r="N323" s="128"/>
      <c r="O323" s="128"/>
      <c r="P323" s="128">
        <v>56</v>
      </c>
      <c r="Q323" s="36"/>
      <c r="R323" s="36"/>
      <c r="S323" s="36"/>
      <c r="T323" s="36"/>
      <c r="U323" s="36"/>
      <c r="V323" s="36"/>
      <c r="W323" s="36"/>
      <c r="X323" s="36"/>
      <c r="Y323" s="36"/>
      <c r="Z323" s="36"/>
      <c r="AA323" s="21" t="s">
        <v>31</v>
      </c>
      <c r="AB323" s="97">
        <v>28</v>
      </c>
      <c r="AC323" s="97">
        <v>71</v>
      </c>
      <c r="AD323" s="60" t="s">
        <v>174</v>
      </c>
      <c r="AE323" s="117"/>
      <c r="AF323" s="118"/>
      <c r="AI323" s="117"/>
    </row>
    <row r="324" spans="1:35" s="6" customFormat="1" ht="30" customHeight="1">
      <c r="A324" s="21">
        <v>111</v>
      </c>
      <c r="B324" s="21" t="s">
        <v>702</v>
      </c>
      <c r="C324" s="36" t="s">
        <v>489</v>
      </c>
      <c r="D324" s="21" t="s">
        <v>172</v>
      </c>
      <c r="E324" s="103">
        <v>0.7</v>
      </c>
      <c r="F324" s="22" t="s">
        <v>703</v>
      </c>
      <c r="G324" s="26">
        <f t="shared" si="113"/>
        <v>49</v>
      </c>
      <c r="H324" s="26">
        <f t="shared" si="114"/>
        <v>0</v>
      </c>
      <c r="I324" s="26">
        <f t="shared" si="115"/>
        <v>0</v>
      </c>
      <c r="J324" s="26">
        <f t="shared" si="116"/>
        <v>0</v>
      </c>
      <c r="K324" s="26">
        <f t="shared" si="117"/>
        <v>49</v>
      </c>
      <c r="L324" s="128">
        <v>49</v>
      </c>
      <c r="M324" s="128"/>
      <c r="N324" s="128"/>
      <c r="O324" s="128"/>
      <c r="P324" s="128">
        <v>49</v>
      </c>
      <c r="Q324" s="36"/>
      <c r="R324" s="36"/>
      <c r="S324" s="36"/>
      <c r="T324" s="36"/>
      <c r="U324" s="36"/>
      <c r="V324" s="36"/>
      <c r="W324" s="36"/>
      <c r="X324" s="36"/>
      <c r="Y324" s="36"/>
      <c r="Z324" s="36"/>
      <c r="AA324" s="21" t="s">
        <v>31</v>
      </c>
      <c r="AB324" s="97">
        <v>20</v>
      </c>
      <c r="AC324" s="97">
        <v>60</v>
      </c>
      <c r="AD324" s="60" t="s">
        <v>174</v>
      </c>
      <c r="AE324" s="117"/>
      <c r="AF324" s="118"/>
      <c r="AI324" s="117"/>
    </row>
    <row r="325" spans="1:35" s="6" customFormat="1" ht="30" customHeight="1">
      <c r="A325" s="21">
        <v>112</v>
      </c>
      <c r="B325" s="21" t="s">
        <v>704</v>
      </c>
      <c r="C325" s="36" t="s">
        <v>489</v>
      </c>
      <c r="D325" s="21" t="s">
        <v>172</v>
      </c>
      <c r="E325" s="103">
        <v>1.4</v>
      </c>
      <c r="F325" s="22" t="s">
        <v>705</v>
      </c>
      <c r="G325" s="26">
        <f t="shared" si="113"/>
        <v>98</v>
      </c>
      <c r="H325" s="26">
        <f t="shared" si="114"/>
        <v>0</v>
      </c>
      <c r="I325" s="26">
        <f t="shared" si="115"/>
        <v>0</v>
      </c>
      <c r="J325" s="26">
        <f t="shared" si="116"/>
        <v>0</v>
      </c>
      <c r="K325" s="26">
        <f t="shared" si="117"/>
        <v>98</v>
      </c>
      <c r="L325" s="128">
        <v>98</v>
      </c>
      <c r="M325" s="128"/>
      <c r="N325" s="128"/>
      <c r="O325" s="128"/>
      <c r="P325" s="128">
        <v>98</v>
      </c>
      <c r="Q325" s="36"/>
      <c r="R325" s="36"/>
      <c r="S325" s="36"/>
      <c r="T325" s="36"/>
      <c r="U325" s="36"/>
      <c r="V325" s="36"/>
      <c r="W325" s="36"/>
      <c r="X325" s="36"/>
      <c r="Y325" s="36"/>
      <c r="Z325" s="36"/>
      <c r="AA325" s="21" t="s">
        <v>31</v>
      </c>
      <c r="AB325" s="97">
        <v>14</v>
      </c>
      <c r="AC325" s="97">
        <v>48</v>
      </c>
      <c r="AD325" s="60" t="s">
        <v>174</v>
      </c>
      <c r="AE325" s="117"/>
      <c r="AF325" s="118"/>
      <c r="AI325" s="117"/>
    </row>
    <row r="326" spans="1:35" s="6" customFormat="1" ht="30" customHeight="1">
      <c r="A326" s="21">
        <v>113</v>
      </c>
      <c r="B326" s="21" t="s">
        <v>706</v>
      </c>
      <c r="C326" s="36" t="s">
        <v>489</v>
      </c>
      <c r="D326" s="21" t="s">
        <v>172</v>
      </c>
      <c r="E326" s="103">
        <v>2.898</v>
      </c>
      <c r="F326" s="22" t="s">
        <v>707</v>
      </c>
      <c r="G326" s="26">
        <f t="shared" si="113"/>
        <v>202.86</v>
      </c>
      <c r="H326" s="26">
        <f t="shared" si="114"/>
        <v>0</v>
      </c>
      <c r="I326" s="26">
        <f t="shared" si="115"/>
        <v>0</v>
      </c>
      <c r="J326" s="26">
        <f t="shared" si="116"/>
        <v>0</v>
      </c>
      <c r="K326" s="26">
        <f t="shared" si="117"/>
        <v>202.86</v>
      </c>
      <c r="L326" s="128">
        <v>202.86</v>
      </c>
      <c r="M326" s="128"/>
      <c r="N326" s="128"/>
      <c r="O326" s="128"/>
      <c r="P326" s="128">
        <v>202.86</v>
      </c>
      <c r="Q326" s="36"/>
      <c r="R326" s="36"/>
      <c r="S326" s="36"/>
      <c r="T326" s="36"/>
      <c r="U326" s="36"/>
      <c r="V326" s="36"/>
      <c r="W326" s="36"/>
      <c r="X326" s="36"/>
      <c r="Y326" s="36"/>
      <c r="Z326" s="36"/>
      <c r="AA326" s="21" t="s">
        <v>31</v>
      </c>
      <c r="AB326" s="97">
        <v>95</v>
      </c>
      <c r="AC326" s="97">
        <v>407</v>
      </c>
      <c r="AD326" s="60" t="s">
        <v>174</v>
      </c>
      <c r="AE326" s="117"/>
      <c r="AF326" s="118"/>
      <c r="AI326" s="117"/>
    </row>
    <row r="327" spans="1:35" s="6" customFormat="1" ht="30" customHeight="1">
      <c r="A327" s="21">
        <v>114</v>
      </c>
      <c r="B327" s="21" t="s">
        <v>708</v>
      </c>
      <c r="C327" s="36" t="s">
        <v>489</v>
      </c>
      <c r="D327" s="21" t="s">
        <v>172</v>
      </c>
      <c r="E327" s="103">
        <v>0.8</v>
      </c>
      <c r="F327" s="22" t="s">
        <v>668</v>
      </c>
      <c r="G327" s="26">
        <f t="shared" si="113"/>
        <v>56</v>
      </c>
      <c r="H327" s="26">
        <f t="shared" si="114"/>
        <v>0</v>
      </c>
      <c r="I327" s="26">
        <f t="shared" si="115"/>
        <v>0</v>
      </c>
      <c r="J327" s="26">
        <f t="shared" si="116"/>
        <v>0</v>
      </c>
      <c r="K327" s="26">
        <f t="shared" si="117"/>
        <v>56</v>
      </c>
      <c r="L327" s="128">
        <v>56</v>
      </c>
      <c r="M327" s="128"/>
      <c r="N327" s="128"/>
      <c r="O327" s="128"/>
      <c r="P327" s="128">
        <v>56</v>
      </c>
      <c r="Q327" s="36"/>
      <c r="R327" s="36"/>
      <c r="S327" s="36"/>
      <c r="T327" s="36"/>
      <c r="U327" s="36"/>
      <c r="V327" s="36"/>
      <c r="W327" s="36"/>
      <c r="X327" s="36"/>
      <c r="Y327" s="36"/>
      <c r="Z327" s="36"/>
      <c r="AA327" s="21" t="s">
        <v>31</v>
      </c>
      <c r="AB327" s="97">
        <v>16</v>
      </c>
      <c r="AC327" s="97">
        <v>49</v>
      </c>
      <c r="AD327" s="60" t="s">
        <v>174</v>
      </c>
      <c r="AE327" s="117"/>
      <c r="AF327" s="118"/>
      <c r="AI327" s="117"/>
    </row>
    <row r="328" spans="1:35" s="6" customFormat="1" ht="30" customHeight="1">
      <c r="A328" s="21">
        <v>115</v>
      </c>
      <c r="B328" s="21" t="s">
        <v>709</v>
      </c>
      <c r="C328" s="36" t="s">
        <v>489</v>
      </c>
      <c r="D328" s="21" t="s">
        <v>172</v>
      </c>
      <c r="E328" s="103">
        <v>1.3</v>
      </c>
      <c r="F328" s="22" t="s">
        <v>710</v>
      </c>
      <c r="G328" s="26">
        <f t="shared" si="113"/>
        <v>91</v>
      </c>
      <c r="H328" s="26">
        <f t="shared" si="114"/>
        <v>0</v>
      </c>
      <c r="I328" s="26">
        <f t="shared" si="115"/>
        <v>0</v>
      </c>
      <c r="J328" s="26">
        <f t="shared" si="116"/>
        <v>0</v>
      </c>
      <c r="K328" s="26">
        <f t="shared" si="117"/>
        <v>91</v>
      </c>
      <c r="L328" s="128">
        <v>91</v>
      </c>
      <c r="M328" s="128"/>
      <c r="N328" s="128"/>
      <c r="O328" s="128"/>
      <c r="P328" s="128">
        <v>91</v>
      </c>
      <c r="Q328" s="36"/>
      <c r="R328" s="36"/>
      <c r="S328" s="36"/>
      <c r="T328" s="36"/>
      <c r="U328" s="36"/>
      <c r="V328" s="36"/>
      <c r="W328" s="36"/>
      <c r="X328" s="36"/>
      <c r="Y328" s="36"/>
      <c r="Z328" s="36"/>
      <c r="AA328" s="21" t="s">
        <v>31</v>
      </c>
      <c r="AB328" s="97">
        <v>279</v>
      </c>
      <c r="AC328" s="97">
        <v>1291</v>
      </c>
      <c r="AD328" s="60" t="s">
        <v>174</v>
      </c>
      <c r="AE328" s="117"/>
      <c r="AF328" s="118"/>
      <c r="AI328" s="117"/>
    </row>
    <row r="329" spans="1:35" s="6" customFormat="1" ht="30" customHeight="1">
      <c r="A329" s="21">
        <v>116</v>
      </c>
      <c r="B329" s="110" t="s">
        <v>711</v>
      </c>
      <c r="C329" s="36" t="s">
        <v>489</v>
      </c>
      <c r="D329" s="21" t="s">
        <v>172</v>
      </c>
      <c r="E329" s="103">
        <v>1.195</v>
      </c>
      <c r="F329" s="113" t="s">
        <v>712</v>
      </c>
      <c r="G329" s="26">
        <f t="shared" si="113"/>
        <v>83.65</v>
      </c>
      <c r="H329" s="26">
        <f t="shared" si="114"/>
        <v>0</v>
      </c>
      <c r="I329" s="26">
        <f t="shared" si="115"/>
        <v>0</v>
      </c>
      <c r="J329" s="26">
        <f t="shared" si="116"/>
        <v>0</v>
      </c>
      <c r="K329" s="26">
        <f t="shared" si="117"/>
        <v>83.65</v>
      </c>
      <c r="L329" s="36"/>
      <c r="M329" s="36"/>
      <c r="N329" s="36"/>
      <c r="O329" s="36"/>
      <c r="P329" s="36"/>
      <c r="Q329" s="128">
        <v>83.65</v>
      </c>
      <c r="R329" s="128"/>
      <c r="S329" s="128"/>
      <c r="T329" s="128"/>
      <c r="U329" s="128">
        <v>83.65</v>
      </c>
      <c r="V329" s="36"/>
      <c r="W329" s="36"/>
      <c r="X329" s="36"/>
      <c r="Y329" s="36"/>
      <c r="Z329" s="36"/>
      <c r="AA329" s="21" t="s">
        <v>31</v>
      </c>
      <c r="AB329" s="97">
        <v>9</v>
      </c>
      <c r="AC329" s="97">
        <v>29</v>
      </c>
      <c r="AD329" s="60" t="s">
        <v>174</v>
      </c>
      <c r="AE329" s="117"/>
      <c r="AF329" s="118"/>
      <c r="AI329" s="117"/>
    </row>
    <row r="330" spans="1:35" s="6" customFormat="1" ht="30" customHeight="1">
      <c r="A330" s="21">
        <v>117</v>
      </c>
      <c r="B330" s="110" t="s">
        <v>713</v>
      </c>
      <c r="C330" s="36" t="s">
        <v>489</v>
      </c>
      <c r="D330" s="21" t="s">
        <v>172</v>
      </c>
      <c r="E330" s="103">
        <v>1.674</v>
      </c>
      <c r="F330" s="113" t="s">
        <v>714</v>
      </c>
      <c r="G330" s="26">
        <f t="shared" si="113"/>
        <v>117.18</v>
      </c>
      <c r="H330" s="26">
        <f t="shared" si="114"/>
        <v>0</v>
      </c>
      <c r="I330" s="26">
        <f t="shared" si="115"/>
        <v>0</v>
      </c>
      <c r="J330" s="26">
        <f t="shared" si="116"/>
        <v>0</v>
      </c>
      <c r="K330" s="26">
        <f t="shared" si="117"/>
        <v>117.18</v>
      </c>
      <c r="L330" s="36"/>
      <c r="M330" s="36"/>
      <c r="N330" s="36"/>
      <c r="O330" s="36"/>
      <c r="P330" s="36"/>
      <c r="Q330" s="128">
        <v>117.18</v>
      </c>
      <c r="R330" s="128"/>
      <c r="S330" s="128"/>
      <c r="T330" s="128"/>
      <c r="U330" s="128">
        <v>117.18</v>
      </c>
      <c r="V330" s="36"/>
      <c r="W330" s="36"/>
      <c r="X330" s="36"/>
      <c r="Y330" s="36"/>
      <c r="Z330" s="36"/>
      <c r="AA330" s="21" t="s">
        <v>31</v>
      </c>
      <c r="AB330" s="97">
        <v>133</v>
      </c>
      <c r="AC330" s="97" t="s">
        <v>715</v>
      </c>
      <c r="AD330" s="60" t="s">
        <v>174</v>
      </c>
      <c r="AE330" s="117"/>
      <c r="AF330" s="118"/>
      <c r="AI330" s="117"/>
    </row>
    <row r="331" spans="1:35" s="6" customFormat="1" ht="30" customHeight="1">
      <c r="A331" s="21">
        <v>118</v>
      </c>
      <c r="B331" s="21" t="s">
        <v>716</v>
      </c>
      <c r="C331" s="36" t="s">
        <v>489</v>
      </c>
      <c r="D331" s="21" t="s">
        <v>172</v>
      </c>
      <c r="E331" s="103">
        <v>2.9</v>
      </c>
      <c r="F331" s="22" t="s">
        <v>717</v>
      </c>
      <c r="G331" s="26">
        <f t="shared" si="113"/>
        <v>203</v>
      </c>
      <c r="H331" s="26">
        <f t="shared" si="114"/>
        <v>0</v>
      </c>
      <c r="I331" s="26">
        <f t="shared" si="115"/>
        <v>0</v>
      </c>
      <c r="J331" s="26">
        <f t="shared" si="116"/>
        <v>0</v>
      </c>
      <c r="K331" s="26">
        <f t="shared" si="117"/>
        <v>203</v>
      </c>
      <c r="L331" s="128">
        <v>203</v>
      </c>
      <c r="M331" s="128"/>
      <c r="N331" s="128"/>
      <c r="O331" s="128"/>
      <c r="P331" s="128">
        <v>203</v>
      </c>
      <c r="Q331" s="36"/>
      <c r="R331" s="36"/>
      <c r="S331" s="36"/>
      <c r="T331" s="36"/>
      <c r="U331" s="36"/>
      <c r="V331" s="36"/>
      <c r="W331" s="36"/>
      <c r="X331" s="36"/>
      <c r="Y331" s="36"/>
      <c r="Z331" s="36"/>
      <c r="AA331" s="21" t="s">
        <v>31</v>
      </c>
      <c r="AB331" s="97">
        <v>92</v>
      </c>
      <c r="AC331" s="97">
        <v>426</v>
      </c>
      <c r="AD331" s="60" t="s">
        <v>174</v>
      </c>
      <c r="AE331" s="117"/>
      <c r="AF331" s="118"/>
      <c r="AI331" s="117"/>
    </row>
    <row r="332" spans="1:35" s="6" customFormat="1" ht="30" customHeight="1">
      <c r="A332" s="21">
        <v>119</v>
      </c>
      <c r="B332" s="21" t="s">
        <v>718</v>
      </c>
      <c r="C332" s="36" t="s">
        <v>489</v>
      </c>
      <c r="D332" s="21" t="s">
        <v>172</v>
      </c>
      <c r="E332" s="103">
        <v>1.5</v>
      </c>
      <c r="F332" s="22" t="s">
        <v>719</v>
      </c>
      <c r="G332" s="26">
        <f t="shared" si="113"/>
        <v>105</v>
      </c>
      <c r="H332" s="26">
        <f t="shared" si="114"/>
        <v>0</v>
      </c>
      <c r="I332" s="26">
        <f t="shared" si="115"/>
        <v>0</v>
      </c>
      <c r="J332" s="26">
        <f t="shared" si="116"/>
        <v>0</v>
      </c>
      <c r="K332" s="26">
        <f t="shared" si="117"/>
        <v>105</v>
      </c>
      <c r="L332" s="128">
        <v>105</v>
      </c>
      <c r="M332" s="128"/>
      <c r="N332" s="128"/>
      <c r="O332" s="128"/>
      <c r="P332" s="128">
        <v>105</v>
      </c>
      <c r="Q332" s="36"/>
      <c r="R332" s="36"/>
      <c r="S332" s="36"/>
      <c r="T332" s="36"/>
      <c r="U332" s="36"/>
      <c r="V332" s="36"/>
      <c r="W332" s="36"/>
      <c r="X332" s="36"/>
      <c r="Y332" s="36"/>
      <c r="Z332" s="36"/>
      <c r="AA332" s="21" t="s">
        <v>31</v>
      </c>
      <c r="AB332" s="97">
        <v>24</v>
      </c>
      <c r="AC332" s="97">
        <v>57</v>
      </c>
      <c r="AD332" s="60" t="s">
        <v>174</v>
      </c>
      <c r="AE332" s="117"/>
      <c r="AF332" s="118"/>
      <c r="AI332" s="117"/>
    </row>
    <row r="333" spans="1:35" s="6" customFormat="1" ht="30" customHeight="1">
      <c r="A333" s="21">
        <v>120</v>
      </c>
      <c r="B333" s="21" t="s">
        <v>720</v>
      </c>
      <c r="C333" s="36" t="s">
        <v>489</v>
      </c>
      <c r="D333" s="21" t="s">
        <v>172</v>
      </c>
      <c r="E333" s="103">
        <v>0.329</v>
      </c>
      <c r="F333" s="22" t="s">
        <v>721</v>
      </c>
      <c r="G333" s="26">
        <f t="shared" si="113"/>
        <v>23.03</v>
      </c>
      <c r="H333" s="26">
        <f t="shared" si="114"/>
        <v>0</v>
      </c>
      <c r="I333" s="26">
        <f t="shared" si="115"/>
        <v>0</v>
      </c>
      <c r="J333" s="26">
        <f t="shared" si="116"/>
        <v>0</v>
      </c>
      <c r="K333" s="26">
        <f t="shared" si="117"/>
        <v>23.03</v>
      </c>
      <c r="L333" s="36"/>
      <c r="M333" s="36"/>
      <c r="N333" s="36"/>
      <c r="O333" s="36"/>
      <c r="P333" s="36"/>
      <c r="Q333" s="36"/>
      <c r="R333" s="36"/>
      <c r="S333" s="36"/>
      <c r="T333" s="36"/>
      <c r="U333" s="36"/>
      <c r="V333" s="128">
        <v>23.03</v>
      </c>
      <c r="W333" s="128"/>
      <c r="X333" s="128"/>
      <c r="Y333" s="128"/>
      <c r="Z333" s="128">
        <v>23.03</v>
      </c>
      <c r="AA333" s="21" t="s">
        <v>31</v>
      </c>
      <c r="AB333" s="97">
        <v>12</v>
      </c>
      <c r="AC333" s="97">
        <v>50</v>
      </c>
      <c r="AD333" s="60" t="s">
        <v>174</v>
      </c>
      <c r="AE333" s="117"/>
      <c r="AF333" s="118"/>
      <c r="AI333" s="117"/>
    </row>
    <row r="334" spans="1:35" s="6" customFormat="1" ht="30" customHeight="1">
      <c r="A334" s="21">
        <v>121</v>
      </c>
      <c r="B334" s="21" t="s">
        <v>722</v>
      </c>
      <c r="C334" s="36" t="s">
        <v>489</v>
      </c>
      <c r="D334" s="21" t="s">
        <v>172</v>
      </c>
      <c r="E334" s="103">
        <v>1.686</v>
      </c>
      <c r="F334" s="22" t="s">
        <v>723</v>
      </c>
      <c r="G334" s="26">
        <f t="shared" si="113"/>
        <v>118.02</v>
      </c>
      <c r="H334" s="26">
        <f t="shared" si="114"/>
        <v>0</v>
      </c>
      <c r="I334" s="26">
        <f t="shared" si="115"/>
        <v>0</v>
      </c>
      <c r="J334" s="26">
        <f t="shared" si="116"/>
        <v>0</v>
      </c>
      <c r="K334" s="26">
        <f t="shared" si="117"/>
        <v>118.02</v>
      </c>
      <c r="L334" s="36"/>
      <c r="M334" s="36"/>
      <c r="N334" s="36"/>
      <c r="O334" s="36"/>
      <c r="P334" s="36"/>
      <c r="Q334" s="128">
        <v>118.02</v>
      </c>
      <c r="R334" s="128"/>
      <c r="S334" s="128"/>
      <c r="T334" s="128"/>
      <c r="U334" s="128">
        <v>118.02</v>
      </c>
      <c r="V334" s="36"/>
      <c r="W334" s="36"/>
      <c r="X334" s="36"/>
      <c r="Y334" s="36"/>
      <c r="Z334" s="36"/>
      <c r="AA334" s="21" t="s">
        <v>31</v>
      </c>
      <c r="AB334" s="97">
        <v>54</v>
      </c>
      <c r="AC334" s="97">
        <v>239</v>
      </c>
      <c r="AD334" s="60" t="s">
        <v>174</v>
      </c>
      <c r="AE334" s="117"/>
      <c r="AF334" s="118"/>
      <c r="AI334" s="117"/>
    </row>
    <row r="335" spans="1:35" s="6" customFormat="1" ht="30" customHeight="1">
      <c r="A335" s="21">
        <v>122</v>
      </c>
      <c r="B335" s="21" t="s">
        <v>724</v>
      </c>
      <c r="C335" s="36" t="s">
        <v>489</v>
      </c>
      <c r="D335" s="21" t="s">
        <v>172</v>
      </c>
      <c r="E335" s="103">
        <v>1.33</v>
      </c>
      <c r="F335" s="22" t="s">
        <v>725</v>
      </c>
      <c r="G335" s="26">
        <f t="shared" si="113"/>
        <v>93.1</v>
      </c>
      <c r="H335" s="26">
        <f t="shared" si="114"/>
        <v>0</v>
      </c>
      <c r="I335" s="26">
        <f t="shared" si="115"/>
        <v>0</v>
      </c>
      <c r="J335" s="26">
        <f t="shared" si="116"/>
        <v>0</v>
      </c>
      <c r="K335" s="26">
        <f t="shared" si="117"/>
        <v>93.1</v>
      </c>
      <c r="L335" s="36"/>
      <c r="M335" s="36"/>
      <c r="N335" s="36"/>
      <c r="O335" s="36"/>
      <c r="P335" s="36"/>
      <c r="Q335" s="128">
        <v>93.1</v>
      </c>
      <c r="R335" s="128"/>
      <c r="S335" s="128"/>
      <c r="T335" s="128"/>
      <c r="U335" s="128">
        <v>93.1</v>
      </c>
      <c r="V335" s="36"/>
      <c r="W335" s="36"/>
      <c r="X335" s="36"/>
      <c r="Y335" s="36"/>
      <c r="Z335" s="36"/>
      <c r="AA335" s="21" t="s">
        <v>31</v>
      </c>
      <c r="AB335" s="97">
        <v>56</v>
      </c>
      <c r="AC335" s="97">
        <v>252</v>
      </c>
      <c r="AD335" s="60" t="s">
        <v>174</v>
      </c>
      <c r="AE335" s="117"/>
      <c r="AF335" s="118"/>
      <c r="AI335" s="117"/>
    </row>
    <row r="336" spans="1:35" s="6" customFormat="1" ht="30" customHeight="1">
      <c r="A336" s="21">
        <v>123</v>
      </c>
      <c r="B336" s="21" t="s">
        <v>726</v>
      </c>
      <c r="C336" s="36" t="s">
        <v>489</v>
      </c>
      <c r="D336" s="21" t="s">
        <v>172</v>
      </c>
      <c r="E336" s="103"/>
      <c r="F336" s="91" t="s">
        <v>727</v>
      </c>
      <c r="G336" s="26">
        <f t="shared" si="113"/>
        <v>260</v>
      </c>
      <c r="H336" s="26">
        <f t="shared" si="114"/>
        <v>0</v>
      </c>
      <c r="I336" s="26">
        <f t="shared" si="115"/>
        <v>0</v>
      </c>
      <c r="J336" s="26">
        <f t="shared" si="116"/>
        <v>0</v>
      </c>
      <c r="K336" s="26">
        <f t="shared" si="117"/>
        <v>260</v>
      </c>
      <c r="L336" s="128">
        <v>260</v>
      </c>
      <c r="M336" s="128"/>
      <c r="N336" s="128"/>
      <c r="O336" s="128"/>
      <c r="P336" s="128">
        <v>260</v>
      </c>
      <c r="Q336" s="36"/>
      <c r="R336" s="36"/>
      <c r="S336" s="36"/>
      <c r="T336" s="36"/>
      <c r="U336" s="36"/>
      <c r="V336" s="36"/>
      <c r="W336" s="36"/>
      <c r="X336" s="36"/>
      <c r="Y336" s="36"/>
      <c r="Z336" s="36"/>
      <c r="AA336" s="21" t="s">
        <v>31</v>
      </c>
      <c r="AB336" s="97"/>
      <c r="AC336" s="97"/>
      <c r="AD336" s="60" t="s">
        <v>174</v>
      </c>
      <c r="AE336" s="117"/>
      <c r="AF336" s="118"/>
      <c r="AI336" s="117"/>
    </row>
    <row r="337" spans="1:35" s="6" customFormat="1" ht="30" customHeight="1">
      <c r="A337" s="21">
        <v>124</v>
      </c>
      <c r="B337" s="84" t="s">
        <v>728</v>
      </c>
      <c r="C337" s="36" t="s">
        <v>489</v>
      </c>
      <c r="D337" s="21" t="s">
        <v>172</v>
      </c>
      <c r="E337" s="131">
        <v>1.126</v>
      </c>
      <c r="F337" s="113" t="s">
        <v>729</v>
      </c>
      <c r="G337" s="26">
        <f t="shared" si="113"/>
        <v>78.82</v>
      </c>
      <c r="H337" s="26">
        <f t="shared" si="114"/>
        <v>0</v>
      </c>
      <c r="I337" s="26">
        <f t="shared" si="115"/>
        <v>0</v>
      </c>
      <c r="J337" s="26">
        <f t="shared" si="116"/>
        <v>0</v>
      </c>
      <c r="K337" s="26">
        <f t="shared" si="117"/>
        <v>78.82</v>
      </c>
      <c r="L337" s="36"/>
      <c r="M337" s="36"/>
      <c r="N337" s="36"/>
      <c r="O337" s="36"/>
      <c r="P337" s="36"/>
      <c r="Q337" s="36">
        <v>78.82</v>
      </c>
      <c r="R337" s="36"/>
      <c r="S337" s="36"/>
      <c r="T337" s="36"/>
      <c r="U337" s="36">
        <v>78.82</v>
      </c>
      <c r="V337" s="36"/>
      <c r="W337" s="36"/>
      <c r="X337" s="36"/>
      <c r="Y337" s="36"/>
      <c r="Z337" s="36"/>
      <c r="AA337" s="21" t="s">
        <v>31</v>
      </c>
      <c r="AB337" s="28">
        <v>32</v>
      </c>
      <c r="AC337" s="119">
        <v>119</v>
      </c>
      <c r="AD337" s="60" t="s">
        <v>174</v>
      </c>
      <c r="AE337" s="117"/>
      <c r="AF337" s="118"/>
      <c r="AI337" s="117"/>
    </row>
    <row r="338" spans="1:35" s="6" customFormat="1" ht="30" customHeight="1">
      <c r="A338" s="21">
        <v>125</v>
      </c>
      <c r="B338" s="21" t="s">
        <v>730</v>
      </c>
      <c r="C338" s="36" t="s">
        <v>489</v>
      </c>
      <c r="D338" s="21" t="s">
        <v>172</v>
      </c>
      <c r="E338" s="103">
        <v>0.45</v>
      </c>
      <c r="F338" s="113" t="s">
        <v>731</v>
      </c>
      <c r="G338" s="26">
        <f t="shared" si="113"/>
        <v>31.5</v>
      </c>
      <c r="H338" s="26">
        <f t="shared" si="114"/>
        <v>0</v>
      </c>
      <c r="I338" s="26">
        <f t="shared" si="115"/>
        <v>0</v>
      </c>
      <c r="J338" s="26">
        <f t="shared" si="116"/>
        <v>0</v>
      </c>
      <c r="K338" s="26">
        <f t="shared" si="117"/>
        <v>31.5</v>
      </c>
      <c r="L338" s="36"/>
      <c r="M338" s="36"/>
      <c r="N338" s="36"/>
      <c r="O338" s="36"/>
      <c r="P338" s="36"/>
      <c r="Q338" s="36">
        <v>31.5</v>
      </c>
      <c r="R338" s="36"/>
      <c r="S338" s="36"/>
      <c r="T338" s="36"/>
      <c r="U338" s="36">
        <v>31.5</v>
      </c>
      <c r="V338" s="36"/>
      <c r="W338" s="36"/>
      <c r="X338" s="36"/>
      <c r="Y338" s="36"/>
      <c r="Z338" s="36"/>
      <c r="AA338" s="21" t="s">
        <v>31</v>
      </c>
      <c r="AB338" s="28">
        <v>17</v>
      </c>
      <c r="AC338" s="119">
        <v>69</v>
      </c>
      <c r="AD338" s="60" t="s">
        <v>174</v>
      </c>
      <c r="AE338" s="117"/>
      <c r="AF338" s="118"/>
      <c r="AI338" s="117"/>
    </row>
    <row r="339" spans="1:35" s="6" customFormat="1" ht="30" customHeight="1">
      <c r="A339" s="21">
        <v>126</v>
      </c>
      <c r="B339" s="21" t="s">
        <v>732</v>
      </c>
      <c r="C339" s="36" t="s">
        <v>489</v>
      </c>
      <c r="D339" s="21" t="s">
        <v>172</v>
      </c>
      <c r="E339" s="103">
        <v>1.1</v>
      </c>
      <c r="F339" s="113" t="s">
        <v>733</v>
      </c>
      <c r="G339" s="26">
        <f t="shared" si="113"/>
        <v>77</v>
      </c>
      <c r="H339" s="26">
        <f t="shared" si="114"/>
        <v>0</v>
      </c>
      <c r="I339" s="26">
        <f t="shared" si="115"/>
        <v>0</v>
      </c>
      <c r="J339" s="26">
        <f t="shared" si="116"/>
        <v>0</v>
      </c>
      <c r="K339" s="26">
        <f t="shared" si="117"/>
        <v>77</v>
      </c>
      <c r="L339" s="36"/>
      <c r="M339" s="36"/>
      <c r="N339" s="36"/>
      <c r="O339" s="36"/>
      <c r="P339" s="36"/>
      <c r="Q339" s="36">
        <v>77</v>
      </c>
      <c r="R339" s="36"/>
      <c r="S339" s="36"/>
      <c r="T339" s="36"/>
      <c r="U339" s="36">
        <v>77</v>
      </c>
      <c r="V339" s="36"/>
      <c r="W339" s="36"/>
      <c r="X339" s="36"/>
      <c r="Y339" s="36"/>
      <c r="Z339" s="36"/>
      <c r="AA339" s="21" t="s">
        <v>31</v>
      </c>
      <c r="AB339" s="28">
        <v>30</v>
      </c>
      <c r="AC339" s="119">
        <v>126</v>
      </c>
      <c r="AD339" s="60" t="s">
        <v>174</v>
      </c>
      <c r="AE339" s="117"/>
      <c r="AF339" s="118"/>
      <c r="AI339" s="117"/>
    </row>
    <row r="340" spans="1:35" s="6" customFormat="1" ht="30" customHeight="1">
      <c r="A340" s="21">
        <v>127</v>
      </c>
      <c r="B340" s="21" t="s">
        <v>734</v>
      </c>
      <c r="C340" s="36" t="s">
        <v>489</v>
      </c>
      <c r="D340" s="21" t="s">
        <v>172</v>
      </c>
      <c r="E340" s="103">
        <v>3.019</v>
      </c>
      <c r="F340" s="113" t="s">
        <v>735</v>
      </c>
      <c r="G340" s="26">
        <f t="shared" si="113"/>
        <v>211.33</v>
      </c>
      <c r="H340" s="26">
        <f t="shared" si="114"/>
        <v>0</v>
      </c>
      <c r="I340" s="26">
        <f t="shared" si="115"/>
        <v>0</v>
      </c>
      <c r="J340" s="26">
        <f t="shared" si="116"/>
        <v>0</v>
      </c>
      <c r="K340" s="26">
        <f t="shared" si="117"/>
        <v>211.33</v>
      </c>
      <c r="L340" s="36"/>
      <c r="M340" s="36"/>
      <c r="N340" s="36"/>
      <c r="O340" s="36"/>
      <c r="P340" s="36"/>
      <c r="Q340" s="36">
        <v>211.33</v>
      </c>
      <c r="R340" s="36"/>
      <c r="S340" s="36"/>
      <c r="T340" s="36"/>
      <c r="U340" s="36">
        <v>211.33</v>
      </c>
      <c r="V340" s="36"/>
      <c r="W340" s="36"/>
      <c r="X340" s="36"/>
      <c r="Y340" s="36"/>
      <c r="Z340" s="36"/>
      <c r="AA340" s="21" t="s">
        <v>31</v>
      </c>
      <c r="AB340" s="28">
        <v>44</v>
      </c>
      <c r="AC340" s="119">
        <v>207</v>
      </c>
      <c r="AD340" s="60" t="s">
        <v>174</v>
      </c>
      <c r="AE340" s="117"/>
      <c r="AF340" s="118"/>
      <c r="AI340" s="117"/>
    </row>
    <row r="341" spans="1:35" s="6" customFormat="1" ht="30" customHeight="1">
      <c r="A341" s="21">
        <v>128</v>
      </c>
      <c r="B341" s="21" t="s">
        <v>736</v>
      </c>
      <c r="C341" s="36" t="s">
        <v>489</v>
      </c>
      <c r="D341" s="21" t="s">
        <v>172</v>
      </c>
      <c r="E341" s="103">
        <v>0.805</v>
      </c>
      <c r="F341" s="113" t="s">
        <v>737</v>
      </c>
      <c r="G341" s="26">
        <f t="shared" si="113"/>
        <v>56.35</v>
      </c>
      <c r="H341" s="26">
        <f t="shared" si="114"/>
        <v>0</v>
      </c>
      <c r="I341" s="26">
        <f t="shared" si="115"/>
        <v>0</v>
      </c>
      <c r="J341" s="26">
        <f t="shared" si="116"/>
        <v>0</v>
      </c>
      <c r="K341" s="26">
        <f t="shared" si="117"/>
        <v>56.35</v>
      </c>
      <c r="L341" s="36"/>
      <c r="M341" s="36"/>
      <c r="N341" s="36"/>
      <c r="O341" s="36"/>
      <c r="P341" s="36"/>
      <c r="Q341" s="36">
        <v>56.35</v>
      </c>
      <c r="R341" s="36"/>
      <c r="S341" s="36"/>
      <c r="T341" s="36"/>
      <c r="U341" s="36">
        <v>56.35</v>
      </c>
      <c r="V341" s="36"/>
      <c r="W341" s="36"/>
      <c r="X341" s="36"/>
      <c r="Y341" s="36"/>
      <c r="Z341" s="36"/>
      <c r="AA341" s="21" t="s">
        <v>31</v>
      </c>
      <c r="AB341" s="28">
        <v>4</v>
      </c>
      <c r="AC341" s="119">
        <v>18</v>
      </c>
      <c r="AD341" s="60" t="s">
        <v>174</v>
      </c>
      <c r="AE341" s="117"/>
      <c r="AF341" s="118"/>
      <c r="AI341" s="117"/>
    </row>
    <row r="342" spans="1:35" s="6" customFormat="1" ht="30" customHeight="1">
      <c r="A342" s="21">
        <v>129</v>
      </c>
      <c r="B342" s="21" t="s">
        <v>738</v>
      </c>
      <c r="C342" s="36" t="s">
        <v>489</v>
      </c>
      <c r="D342" s="21" t="s">
        <v>172</v>
      </c>
      <c r="E342" s="103">
        <v>0.68</v>
      </c>
      <c r="F342" s="113" t="s">
        <v>739</v>
      </c>
      <c r="G342" s="26">
        <f t="shared" si="113"/>
        <v>47.6</v>
      </c>
      <c r="H342" s="26">
        <f t="shared" si="114"/>
        <v>0</v>
      </c>
      <c r="I342" s="26">
        <f t="shared" si="115"/>
        <v>0</v>
      </c>
      <c r="J342" s="26">
        <f t="shared" si="116"/>
        <v>0</v>
      </c>
      <c r="K342" s="26">
        <f t="shared" si="117"/>
        <v>47.6</v>
      </c>
      <c r="L342" s="36"/>
      <c r="M342" s="36"/>
      <c r="N342" s="36"/>
      <c r="O342" s="36"/>
      <c r="P342" s="36"/>
      <c r="Q342" s="36">
        <v>47.6</v>
      </c>
      <c r="R342" s="36"/>
      <c r="S342" s="36"/>
      <c r="T342" s="36"/>
      <c r="U342" s="36">
        <v>47.6</v>
      </c>
      <c r="V342" s="36"/>
      <c r="W342" s="36"/>
      <c r="X342" s="36"/>
      <c r="Y342" s="36"/>
      <c r="Z342" s="36"/>
      <c r="AA342" s="21" t="s">
        <v>31</v>
      </c>
      <c r="AB342" s="28">
        <v>4</v>
      </c>
      <c r="AC342" s="119">
        <v>17</v>
      </c>
      <c r="AD342" s="60" t="s">
        <v>174</v>
      </c>
      <c r="AE342" s="117"/>
      <c r="AF342" s="118"/>
      <c r="AI342" s="117"/>
    </row>
    <row r="343" spans="1:35" s="6" customFormat="1" ht="30" customHeight="1">
      <c r="A343" s="21">
        <v>130</v>
      </c>
      <c r="B343" s="21" t="s">
        <v>740</v>
      </c>
      <c r="C343" s="36" t="s">
        <v>489</v>
      </c>
      <c r="D343" s="21" t="s">
        <v>172</v>
      </c>
      <c r="E343" s="103">
        <v>0.647</v>
      </c>
      <c r="F343" s="113" t="s">
        <v>741</v>
      </c>
      <c r="G343" s="26">
        <f aca="true" t="shared" si="118" ref="G343:G369">L343+Q343+V343</f>
        <v>45.29</v>
      </c>
      <c r="H343" s="26">
        <f aca="true" t="shared" si="119" ref="H343:H406">M343+R343+W343</f>
        <v>0</v>
      </c>
      <c r="I343" s="26">
        <f aca="true" t="shared" si="120" ref="I343:I406">N343+S343+X343</f>
        <v>0</v>
      </c>
      <c r="J343" s="26">
        <f aca="true" t="shared" si="121" ref="J343:J406">O343+T343+Y343</f>
        <v>0</v>
      </c>
      <c r="K343" s="26">
        <f aca="true" t="shared" si="122" ref="K343:K406">P343+U343+Z343</f>
        <v>45.29</v>
      </c>
      <c r="L343" s="36"/>
      <c r="M343" s="36"/>
      <c r="N343" s="36"/>
      <c r="O343" s="36"/>
      <c r="P343" s="36"/>
      <c r="Q343" s="36">
        <v>45.29</v>
      </c>
      <c r="R343" s="36"/>
      <c r="S343" s="36"/>
      <c r="T343" s="36"/>
      <c r="U343" s="36">
        <v>45.29</v>
      </c>
      <c r="V343" s="36"/>
      <c r="W343" s="36"/>
      <c r="X343" s="36"/>
      <c r="Y343" s="36"/>
      <c r="Z343" s="36"/>
      <c r="AA343" s="21" t="s">
        <v>31</v>
      </c>
      <c r="AB343" s="28">
        <v>7</v>
      </c>
      <c r="AC343" s="119">
        <v>28</v>
      </c>
      <c r="AD343" s="60" t="s">
        <v>174</v>
      </c>
      <c r="AE343" s="117"/>
      <c r="AF343" s="118"/>
      <c r="AI343" s="117"/>
    </row>
    <row r="344" spans="1:35" s="6" customFormat="1" ht="30" customHeight="1">
      <c r="A344" s="21">
        <v>131</v>
      </c>
      <c r="B344" s="21" t="s">
        <v>742</v>
      </c>
      <c r="C344" s="36" t="s">
        <v>489</v>
      </c>
      <c r="D344" s="21" t="s">
        <v>172</v>
      </c>
      <c r="E344" s="103">
        <v>1.12</v>
      </c>
      <c r="F344" s="113" t="s">
        <v>743</v>
      </c>
      <c r="G344" s="26">
        <f t="shared" si="118"/>
        <v>78.4</v>
      </c>
      <c r="H344" s="26">
        <f t="shared" si="119"/>
        <v>0</v>
      </c>
      <c r="I344" s="26">
        <f t="shared" si="120"/>
        <v>0</v>
      </c>
      <c r="J344" s="26">
        <f t="shared" si="121"/>
        <v>0</v>
      </c>
      <c r="K344" s="26">
        <f t="shared" si="122"/>
        <v>78.4</v>
      </c>
      <c r="L344" s="36"/>
      <c r="M344" s="36"/>
      <c r="N344" s="36"/>
      <c r="O344" s="36"/>
      <c r="P344" s="36"/>
      <c r="Q344" s="36">
        <v>78.4</v>
      </c>
      <c r="R344" s="36"/>
      <c r="S344" s="36"/>
      <c r="T344" s="36"/>
      <c r="U344" s="36">
        <v>78.4</v>
      </c>
      <c r="V344" s="36"/>
      <c r="W344" s="36"/>
      <c r="X344" s="36"/>
      <c r="Y344" s="36"/>
      <c r="Z344" s="36"/>
      <c r="AA344" s="21" t="s">
        <v>31</v>
      </c>
      <c r="AB344" s="28">
        <v>45</v>
      </c>
      <c r="AC344" s="119">
        <v>171</v>
      </c>
      <c r="AD344" s="60" t="s">
        <v>174</v>
      </c>
      <c r="AE344" s="117"/>
      <c r="AF344" s="118"/>
      <c r="AI344" s="117"/>
    </row>
    <row r="345" spans="1:35" s="6" customFormat="1" ht="30" customHeight="1">
      <c r="A345" s="21">
        <v>132</v>
      </c>
      <c r="B345" s="21" t="s">
        <v>744</v>
      </c>
      <c r="C345" s="36" t="s">
        <v>489</v>
      </c>
      <c r="D345" s="21" t="s">
        <v>172</v>
      </c>
      <c r="E345" s="103">
        <v>0.168</v>
      </c>
      <c r="F345" s="113" t="s">
        <v>745</v>
      </c>
      <c r="G345" s="26">
        <f t="shared" si="118"/>
        <v>11.76</v>
      </c>
      <c r="H345" s="26">
        <f t="shared" si="119"/>
        <v>0</v>
      </c>
      <c r="I345" s="26">
        <f t="shared" si="120"/>
        <v>0</v>
      </c>
      <c r="J345" s="26">
        <f t="shared" si="121"/>
        <v>0</v>
      </c>
      <c r="K345" s="26">
        <f t="shared" si="122"/>
        <v>11.76</v>
      </c>
      <c r="L345" s="36"/>
      <c r="M345" s="36"/>
      <c r="N345" s="36"/>
      <c r="O345" s="36"/>
      <c r="P345" s="36"/>
      <c r="Q345" s="36">
        <v>11.76</v>
      </c>
      <c r="R345" s="36"/>
      <c r="S345" s="36"/>
      <c r="T345" s="36"/>
      <c r="U345" s="36">
        <v>11.76</v>
      </c>
      <c r="V345" s="36"/>
      <c r="W345" s="36"/>
      <c r="X345" s="36"/>
      <c r="Y345" s="36"/>
      <c r="Z345" s="36"/>
      <c r="AA345" s="21" t="s">
        <v>31</v>
      </c>
      <c r="AB345" s="28">
        <v>13</v>
      </c>
      <c r="AC345" s="119">
        <v>39</v>
      </c>
      <c r="AD345" s="60" t="s">
        <v>174</v>
      </c>
      <c r="AE345" s="117"/>
      <c r="AF345" s="118"/>
      <c r="AI345" s="117"/>
    </row>
    <row r="346" spans="1:35" s="6" customFormat="1" ht="30" customHeight="1">
      <c r="A346" s="21">
        <v>133</v>
      </c>
      <c r="B346" s="21" t="s">
        <v>746</v>
      </c>
      <c r="C346" s="36" t="s">
        <v>489</v>
      </c>
      <c r="D346" s="21" t="s">
        <v>172</v>
      </c>
      <c r="E346" s="103">
        <v>1.1</v>
      </c>
      <c r="F346" s="113" t="s">
        <v>733</v>
      </c>
      <c r="G346" s="26">
        <f t="shared" si="118"/>
        <v>77</v>
      </c>
      <c r="H346" s="26">
        <f t="shared" si="119"/>
        <v>0</v>
      </c>
      <c r="I346" s="26">
        <f t="shared" si="120"/>
        <v>0</v>
      </c>
      <c r="J346" s="26">
        <f t="shared" si="121"/>
        <v>0</v>
      </c>
      <c r="K346" s="26">
        <f t="shared" si="122"/>
        <v>77</v>
      </c>
      <c r="L346" s="36"/>
      <c r="M346" s="36"/>
      <c r="N346" s="36"/>
      <c r="O346" s="36"/>
      <c r="P346" s="36"/>
      <c r="Q346" s="36">
        <v>77</v>
      </c>
      <c r="R346" s="36"/>
      <c r="S346" s="36"/>
      <c r="T346" s="36"/>
      <c r="U346" s="36">
        <v>77</v>
      </c>
      <c r="V346" s="36"/>
      <c r="W346" s="36"/>
      <c r="X346" s="36"/>
      <c r="Y346" s="36"/>
      <c r="Z346" s="36"/>
      <c r="AA346" s="21" t="s">
        <v>31</v>
      </c>
      <c r="AB346" s="28">
        <v>120</v>
      </c>
      <c r="AC346" s="119">
        <v>526</v>
      </c>
      <c r="AD346" s="60" t="s">
        <v>174</v>
      </c>
      <c r="AE346" s="117"/>
      <c r="AF346" s="118"/>
      <c r="AI346" s="117"/>
    </row>
    <row r="347" spans="1:35" s="6" customFormat="1" ht="30" customHeight="1">
      <c r="A347" s="21">
        <v>134</v>
      </c>
      <c r="B347" s="21" t="s">
        <v>747</v>
      </c>
      <c r="C347" s="36" t="s">
        <v>489</v>
      </c>
      <c r="D347" s="21" t="s">
        <v>172</v>
      </c>
      <c r="E347" s="103">
        <v>2.318</v>
      </c>
      <c r="F347" s="113" t="s">
        <v>748</v>
      </c>
      <c r="G347" s="26">
        <f t="shared" si="118"/>
        <v>162.26</v>
      </c>
      <c r="H347" s="26">
        <f t="shared" si="119"/>
        <v>0</v>
      </c>
      <c r="I347" s="26">
        <f t="shared" si="120"/>
        <v>0</v>
      </c>
      <c r="J347" s="26">
        <f t="shared" si="121"/>
        <v>0</v>
      </c>
      <c r="K347" s="26">
        <f t="shared" si="122"/>
        <v>162.26</v>
      </c>
      <c r="L347" s="36"/>
      <c r="M347" s="36"/>
      <c r="N347" s="36"/>
      <c r="O347" s="36"/>
      <c r="P347" s="36"/>
      <c r="Q347" s="36">
        <v>162.26</v>
      </c>
      <c r="R347" s="36"/>
      <c r="S347" s="36"/>
      <c r="T347" s="36"/>
      <c r="U347" s="36">
        <v>162.26</v>
      </c>
      <c r="V347" s="36"/>
      <c r="W347" s="36"/>
      <c r="X347" s="36"/>
      <c r="Y347" s="36"/>
      <c r="Z347" s="36"/>
      <c r="AA347" s="21" t="s">
        <v>31</v>
      </c>
      <c r="AB347" s="28">
        <v>11</v>
      </c>
      <c r="AC347" s="119">
        <v>29</v>
      </c>
      <c r="AD347" s="60" t="s">
        <v>174</v>
      </c>
      <c r="AE347" s="117"/>
      <c r="AF347" s="118"/>
      <c r="AI347" s="117"/>
    </row>
    <row r="348" spans="1:35" s="6" customFormat="1" ht="30" customHeight="1">
      <c r="A348" s="21">
        <v>135</v>
      </c>
      <c r="B348" s="21" t="s">
        <v>749</v>
      </c>
      <c r="C348" s="21" t="s">
        <v>489</v>
      </c>
      <c r="D348" s="21" t="s">
        <v>172</v>
      </c>
      <c r="E348" s="102">
        <v>30</v>
      </c>
      <c r="F348" s="22" t="s">
        <v>750</v>
      </c>
      <c r="G348" s="26">
        <f t="shared" si="118"/>
        <v>390</v>
      </c>
      <c r="H348" s="26">
        <f t="shared" si="119"/>
        <v>0</v>
      </c>
      <c r="I348" s="26">
        <f t="shared" si="120"/>
        <v>390</v>
      </c>
      <c r="J348" s="26">
        <f t="shared" si="121"/>
        <v>0</v>
      </c>
      <c r="K348" s="26">
        <f t="shared" si="122"/>
        <v>0</v>
      </c>
      <c r="L348" s="21"/>
      <c r="M348" s="21"/>
      <c r="N348" s="21"/>
      <c r="O348" s="21"/>
      <c r="P348" s="21"/>
      <c r="Q348" s="21">
        <v>195</v>
      </c>
      <c r="R348" s="21"/>
      <c r="S348" s="21">
        <v>195</v>
      </c>
      <c r="T348" s="21"/>
      <c r="U348" s="21"/>
      <c r="V348" s="21">
        <v>195</v>
      </c>
      <c r="W348" s="21"/>
      <c r="X348" s="21">
        <v>195</v>
      </c>
      <c r="Y348" s="21"/>
      <c r="Z348" s="21"/>
      <c r="AA348" s="21" t="s">
        <v>31</v>
      </c>
      <c r="AB348" s="28"/>
      <c r="AC348" s="28"/>
      <c r="AD348" s="60" t="s">
        <v>174</v>
      </c>
      <c r="AE348" s="132"/>
      <c r="AF348" s="132"/>
      <c r="AG348" s="132"/>
      <c r="AH348" s="132"/>
      <c r="AI348" s="132"/>
    </row>
    <row r="349" spans="1:35" s="6" customFormat="1" ht="30" customHeight="1">
      <c r="A349" s="21">
        <v>136</v>
      </c>
      <c r="B349" s="21" t="s">
        <v>751</v>
      </c>
      <c r="C349" s="21" t="s">
        <v>489</v>
      </c>
      <c r="D349" s="21" t="s">
        <v>172</v>
      </c>
      <c r="E349" s="102">
        <v>293.125</v>
      </c>
      <c r="F349" s="22" t="s">
        <v>752</v>
      </c>
      <c r="G349" s="26">
        <f t="shared" si="118"/>
        <v>2051.875</v>
      </c>
      <c r="H349" s="26">
        <f t="shared" si="119"/>
        <v>0</v>
      </c>
      <c r="I349" s="26">
        <f t="shared" si="120"/>
        <v>2051.875</v>
      </c>
      <c r="J349" s="26">
        <f t="shared" si="121"/>
        <v>0</v>
      </c>
      <c r="K349" s="26">
        <f t="shared" si="122"/>
        <v>0</v>
      </c>
      <c r="L349" s="21">
        <v>420</v>
      </c>
      <c r="M349" s="21"/>
      <c r="N349" s="21">
        <v>420</v>
      </c>
      <c r="O349" s="21"/>
      <c r="P349" s="21"/>
      <c r="Q349" s="21">
        <v>1001</v>
      </c>
      <c r="R349" s="21"/>
      <c r="S349" s="21">
        <v>1001</v>
      </c>
      <c r="T349" s="21"/>
      <c r="U349" s="21"/>
      <c r="V349" s="21">
        <v>630.875</v>
      </c>
      <c r="W349" s="21"/>
      <c r="X349" s="21">
        <v>630.875</v>
      </c>
      <c r="Y349" s="21"/>
      <c r="Z349" s="21"/>
      <c r="AA349" s="21" t="s">
        <v>31</v>
      </c>
      <c r="AB349" s="28"/>
      <c r="AC349" s="28"/>
      <c r="AD349" s="60" t="s">
        <v>174</v>
      </c>
      <c r="AE349" s="132"/>
      <c r="AF349" s="132"/>
      <c r="AG349" s="132"/>
      <c r="AH349" s="132"/>
      <c r="AI349" s="132"/>
    </row>
    <row r="350" spans="1:35" s="6" customFormat="1" ht="30" customHeight="1">
      <c r="A350" s="21">
        <v>137</v>
      </c>
      <c r="B350" s="21" t="s">
        <v>753</v>
      </c>
      <c r="C350" s="21" t="s">
        <v>489</v>
      </c>
      <c r="D350" s="21" t="s">
        <v>172</v>
      </c>
      <c r="E350" s="102">
        <v>9.821</v>
      </c>
      <c r="F350" s="22" t="s">
        <v>754</v>
      </c>
      <c r="G350" s="26">
        <f t="shared" si="118"/>
        <v>392.84</v>
      </c>
      <c r="H350" s="26">
        <f t="shared" si="119"/>
        <v>0</v>
      </c>
      <c r="I350" s="26">
        <f t="shared" si="120"/>
        <v>392.84</v>
      </c>
      <c r="J350" s="26">
        <f t="shared" si="121"/>
        <v>0</v>
      </c>
      <c r="K350" s="26">
        <f t="shared" si="122"/>
        <v>0</v>
      </c>
      <c r="L350" s="21">
        <v>392.84</v>
      </c>
      <c r="M350" s="21"/>
      <c r="N350" s="21">
        <v>392.84</v>
      </c>
      <c r="O350" s="21"/>
      <c r="P350" s="21"/>
      <c r="Q350" s="21"/>
      <c r="R350" s="21"/>
      <c r="S350" s="21"/>
      <c r="T350" s="21"/>
      <c r="U350" s="21"/>
      <c r="V350" s="21"/>
      <c r="W350" s="21"/>
      <c r="X350" s="21"/>
      <c r="Y350" s="21"/>
      <c r="Z350" s="21"/>
      <c r="AA350" s="21" t="s">
        <v>31</v>
      </c>
      <c r="AB350" s="28"/>
      <c r="AC350" s="28"/>
      <c r="AD350" s="60" t="s">
        <v>174</v>
      </c>
      <c r="AE350" s="132"/>
      <c r="AF350" s="132"/>
      <c r="AG350" s="132"/>
      <c r="AH350" s="132"/>
      <c r="AI350" s="132"/>
    </row>
    <row r="351" spans="1:35" s="6" customFormat="1" ht="30" customHeight="1">
      <c r="A351" s="21">
        <v>138</v>
      </c>
      <c r="B351" s="21" t="s">
        <v>755</v>
      </c>
      <c r="C351" s="21" t="s">
        <v>489</v>
      </c>
      <c r="D351" s="21" t="s">
        <v>172</v>
      </c>
      <c r="E351" s="102">
        <v>19.138</v>
      </c>
      <c r="F351" s="22" t="s">
        <v>756</v>
      </c>
      <c r="G351" s="26">
        <f t="shared" si="118"/>
        <v>3062.08</v>
      </c>
      <c r="H351" s="26">
        <f t="shared" si="119"/>
        <v>0</v>
      </c>
      <c r="I351" s="26">
        <f t="shared" si="120"/>
        <v>3062.08</v>
      </c>
      <c r="J351" s="26">
        <f t="shared" si="121"/>
        <v>0</v>
      </c>
      <c r="K351" s="26">
        <f t="shared" si="122"/>
        <v>0</v>
      </c>
      <c r="L351" s="21">
        <v>3062.08</v>
      </c>
      <c r="M351" s="21"/>
      <c r="N351" s="21">
        <v>3062.08</v>
      </c>
      <c r="O351" s="21"/>
      <c r="P351" s="21"/>
      <c r="Q351" s="21"/>
      <c r="R351" s="21"/>
      <c r="S351" s="21"/>
      <c r="T351" s="21"/>
      <c r="U351" s="21"/>
      <c r="V351" s="21"/>
      <c r="W351" s="21"/>
      <c r="X351" s="21"/>
      <c r="Y351" s="21"/>
      <c r="Z351" s="21"/>
      <c r="AA351" s="21" t="s">
        <v>31</v>
      </c>
      <c r="AB351" s="28"/>
      <c r="AC351" s="28"/>
      <c r="AD351" s="60" t="s">
        <v>174</v>
      </c>
      <c r="AE351" s="132"/>
      <c r="AF351" s="132"/>
      <c r="AG351" s="132"/>
      <c r="AH351" s="132"/>
      <c r="AI351" s="132"/>
    </row>
    <row r="352" spans="1:35" s="6" customFormat="1" ht="30" customHeight="1">
      <c r="A352" s="21">
        <v>139</v>
      </c>
      <c r="B352" s="21" t="s">
        <v>757</v>
      </c>
      <c r="C352" s="21" t="s">
        <v>489</v>
      </c>
      <c r="D352" s="21" t="s">
        <v>172</v>
      </c>
      <c r="E352" s="102">
        <v>4</v>
      </c>
      <c r="F352" s="22" t="s">
        <v>758</v>
      </c>
      <c r="G352" s="26">
        <f t="shared" si="118"/>
        <v>31.65</v>
      </c>
      <c r="H352" s="26">
        <f t="shared" si="119"/>
        <v>0</v>
      </c>
      <c r="I352" s="26">
        <f t="shared" si="120"/>
        <v>31.65</v>
      </c>
      <c r="J352" s="26">
        <f t="shared" si="121"/>
        <v>0</v>
      </c>
      <c r="K352" s="26">
        <f t="shared" si="122"/>
        <v>0</v>
      </c>
      <c r="L352" s="21">
        <v>31.65</v>
      </c>
      <c r="M352" s="21"/>
      <c r="N352" s="21">
        <v>31.65</v>
      </c>
      <c r="O352" s="21"/>
      <c r="P352" s="21"/>
      <c r="Q352" s="21"/>
      <c r="R352" s="21"/>
      <c r="S352" s="21"/>
      <c r="T352" s="21"/>
      <c r="U352" s="21"/>
      <c r="V352" s="21"/>
      <c r="W352" s="21"/>
      <c r="X352" s="21"/>
      <c r="Y352" s="21"/>
      <c r="Z352" s="21"/>
      <c r="AA352" s="21" t="s">
        <v>31</v>
      </c>
      <c r="AB352" s="28"/>
      <c r="AC352" s="28"/>
      <c r="AD352" s="60" t="s">
        <v>174</v>
      </c>
      <c r="AE352" s="132"/>
      <c r="AF352" s="132"/>
      <c r="AG352" s="132"/>
      <c r="AH352" s="132"/>
      <c r="AI352" s="132"/>
    </row>
    <row r="353" spans="1:35" s="6" customFormat="1" ht="30" customHeight="1">
      <c r="A353" s="21">
        <v>140</v>
      </c>
      <c r="B353" s="21" t="s">
        <v>759</v>
      </c>
      <c r="C353" s="21" t="s">
        <v>489</v>
      </c>
      <c r="D353" s="21" t="s">
        <v>172</v>
      </c>
      <c r="E353" s="102">
        <v>23</v>
      </c>
      <c r="F353" s="22" t="s">
        <v>760</v>
      </c>
      <c r="G353" s="26">
        <f t="shared" si="118"/>
        <v>31.65</v>
      </c>
      <c r="H353" s="26">
        <f t="shared" si="119"/>
        <v>0</v>
      </c>
      <c r="I353" s="26">
        <f t="shared" si="120"/>
        <v>31.65</v>
      </c>
      <c r="J353" s="26">
        <f t="shared" si="121"/>
        <v>0</v>
      </c>
      <c r="K353" s="26">
        <f t="shared" si="122"/>
        <v>0</v>
      </c>
      <c r="L353" s="21">
        <v>31.65</v>
      </c>
      <c r="M353" s="21"/>
      <c r="N353" s="21">
        <v>31.65</v>
      </c>
      <c r="O353" s="21"/>
      <c r="P353" s="21"/>
      <c r="Q353" s="21"/>
      <c r="R353" s="21"/>
      <c r="S353" s="21"/>
      <c r="T353" s="21"/>
      <c r="U353" s="21"/>
      <c r="V353" s="21"/>
      <c r="W353" s="21"/>
      <c r="X353" s="21"/>
      <c r="Y353" s="21"/>
      <c r="Z353" s="21"/>
      <c r="AA353" s="21" t="s">
        <v>31</v>
      </c>
      <c r="AB353" s="28"/>
      <c r="AC353" s="28"/>
      <c r="AD353" s="60" t="s">
        <v>174</v>
      </c>
      <c r="AE353" s="132"/>
      <c r="AF353" s="132"/>
      <c r="AG353" s="132"/>
      <c r="AH353" s="132"/>
      <c r="AI353" s="132"/>
    </row>
    <row r="354" spans="1:35" s="6" customFormat="1" ht="42" customHeight="1">
      <c r="A354" s="21">
        <v>141</v>
      </c>
      <c r="B354" s="21" t="s">
        <v>761</v>
      </c>
      <c r="C354" s="21" t="s">
        <v>489</v>
      </c>
      <c r="D354" s="21" t="s">
        <v>172</v>
      </c>
      <c r="E354" s="102"/>
      <c r="F354" s="22" t="s">
        <v>762</v>
      </c>
      <c r="G354" s="26">
        <f t="shared" si="118"/>
        <v>31.65</v>
      </c>
      <c r="H354" s="26">
        <f t="shared" si="119"/>
        <v>0</v>
      </c>
      <c r="I354" s="26">
        <f t="shared" si="120"/>
        <v>31.65</v>
      </c>
      <c r="J354" s="26">
        <f t="shared" si="121"/>
        <v>0</v>
      </c>
      <c r="K354" s="26">
        <f t="shared" si="122"/>
        <v>0</v>
      </c>
      <c r="L354" s="21">
        <v>31.65</v>
      </c>
      <c r="M354" s="21"/>
      <c r="N354" s="21">
        <v>31.65</v>
      </c>
      <c r="O354" s="21"/>
      <c r="P354" s="21"/>
      <c r="Q354" s="21"/>
      <c r="R354" s="21"/>
      <c r="S354" s="21"/>
      <c r="T354" s="21"/>
      <c r="U354" s="21"/>
      <c r="V354" s="21"/>
      <c r="W354" s="21"/>
      <c r="X354" s="21"/>
      <c r="Y354" s="21"/>
      <c r="Z354" s="21"/>
      <c r="AA354" s="21" t="s">
        <v>31</v>
      </c>
      <c r="AB354" s="28"/>
      <c r="AC354" s="28"/>
      <c r="AD354" s="60" t="s">
        <v>174</v>
      </c>
      <c r="AE354" s="132"/>
      <c r="AF354" s="132"/>
      <c r="AG354" s="132"/>
      <c r="AH354" s="132"/>
      <c r="AI354" s="132"/>
    </row>
    <row r="355" spans="1:35" s="6" customFormat="1" ht="36" customHeight="1">
      <c r="A355" s="21">
        <v>142</v>
      </c>
      <c r="B355" s="21" t="s">
        <v>763</v>
      </c>
      <c r="C355" s="21" t="s">
        <v>489</v>
      </c>
      <c r="D355" s="21" t="s">
        <v>172</v>
      </c>
      <c r="E355" s="102">
        <v>5.775</v>
      </c>
      <c r="F355" s="22" t="s">
        <v>764</v>
      </c>
      <c r="G355" s="26">
        <f t="shared" si="118"/>
        <v>75.08</v>
      </c>
      <c r="H355" s="26">
        <f t="shared" si="119"/>
        <v>0</v>
      </c>
      <c r="I355" s="26">
        <f t="shared" si="120"/>
        <v>75.08</v>
      </c>
      <c r="J355" s="26">
        <f t="shared" si="121"/>
        <v>0</v>
      </c>
      <c r="K355" s="26">
        <f t="shared" si="122"/>
        <v>0</v>
      </c>
      <c r="L355" s="21">
        <v>75.08</v>
      </c>
      <c r="M355" s="21"/>
      <c r="N355" s="21">
        <v>75.08</v>
      </c>
      <c r="O355" s="21"/>
      <c r="P355" s="21"/>
      <c r="Q355" s="21"/>
      <c r="R355" s="21"/>
      <c r="S355" s="21"/>
      <c r="T355" s="21"/>
      <c r="U355" s="21"/>
      <c r="V355" s="21"/>
      <c r="W355" s="21"/>
      <c r="X355" s="21"/>
      <c r="Y355" s="21"/>
      <c r="Z355" s="21"/>
      <c r="AA355" s="21" t="s">
        <v>31</v>
      </c>
      <c r="AB355" s="28"/>
      <c r="AC355" s="28"/>
      <c r="AD355" s="60" t="s">
        <v>174</v>
      </c>
      <c r="AE355" s="132"/>
      <c r="AF355" s="132"/>
      <c r="AG355" s="132"/>
      <c r="AH355" s="132"/>
      <c r="AI355" s="132"/>
    </row>
    <row r="356" spans="1:35" s="6" customFormat="1" ht="33.75" customHeight="1">
      <c r="A356" s="21">
        <v>143</v>
      </c>
      <c r="B356" s="21" t="s">
        <v>765</v>
      </c>
      <c r="C356" s="21" t="s">
        <v>489</v>
      </c>
      <c r="D356" s="21" t="s">
        <v>172</v>
      </c>
      <c r="E356" s="102">
        <v>2.365</v>
      </c>
      <c r="F356" s="22" t="s">
        <v>766</v>
      </c>
      <c r="G356" s="26">
        <f t="shared" si="118"/>
        <v>30.75</v>
      </c>
      <c r="H356" s="26">
        <f t="shared" si="119"/>
        <v>0</v>
      </c>
      <c r="I356" s="26">
        <f t="shared" si="120"/>
        <v>30.75</v>
      </c>
      <c r="J356" s="26">
        <f t="shared" si="121"/>
        <v>0</v>
      </c>
      <c r="K356" s="26">
        <f t="shared" si="122"/>
        <v>0</v>
      </c>
      <c r="L356" s="21">
        <v>30.75</v>
      </c>
      <c r="M356" s="21"/>
      <c r="N356" s="21">
        <v>30.75</v>
      </c>
      <c r="O356" s="21"/>
      <c r="P356" s="21"/>
      <c r="Q356" s="21"/>
      <c r="R356" s="21"/>
      <c r="S356" s="21"/>
      <c r="T356" s="21"/>
      <c r="U356" s="21"/>
      <c r="V356" s="21"/>
      <c r="W356" s="21"/>
      <c r="X356" s="21"/>
      <c r="Y356" s="21"/>
      <c r="Z356" s="21"/>
      <c r="AA356" s="21" t="s">
        <v>31</v>
      </c>
      <c r="AB356" s="28"/>
      <c r="AC356" s="28"/>
      <c r="AD356" s="60" t="s">
        <v>174</v>
      </c>
      <c r="AE356" s="132"/>
      <c r="AF356" s="132"/>
      <c r="AG356" s="132"/>
      <c r="AH356" s="132"/>
      <c r="AI356" s="132"/>
    </row>
    <row r="357" spans="1:35" s="6" customFormat="1" ht="30" customHeight="1">
      <c r="A357" s="21">
        <v>144</v>
      </c>
      <c r="B357" s="21" t="s">
        <v>767</v>
      </c>
      <c r="C357" s="21" t="s">
        <v>489</v>
      </c>
      <c r="D357" s="21" t="s">
        <v>172</v>
      </c>
      <c r="E357" s="102">
        <v>4.096</v>
      </c>
      <c r="F357" s="22" t="s">
        <v>768</v>
      </c>
      <c r="G357" s="26">
        <f t="shared" si="118"/>
        <v>53.17</v>
      </c>
      <c r="H357" s="26">
        <f t="shared" si="119"/>
        <v>0</v>
      </c>
      <c r="I357" s="26">
        <f t="shared" si="120"/>
        <v>53.17</v>
      </c>
      <c r="J357" s="26">
        <f t="shared" si="121"/>
        <v>0</v>
      </c>
      <c r="K357" s="26">
        <f t="shared" si="122"/>
        <v>0</v>
      </c>
      <c r="L357" s="21">
        <v>53.17</v>
      </c>
      <c r="M357" s="21"/>
      <c r="N357" s="21">
        <v>53.17</v>
      </c>
      <c r="O357" s="21"/>
      <c r="P357" s="21"/>
      <c r="Q357" s="21"/>
      <c r="R357" s="21"/>
      <c r="S357" s="21"/>
      <c r="T357" s="21"/>
      <c r="U357" s="21"/>
      <c r="V357" s="21"/>
      <c r="W357" s="21"/>
      <c r="X357" s="21"/>
      <c r="Y357" s="21"/>
      <c r="Z357" s="21"/>
      <c r="AA357" s="21" t="s">
        <v>31</v>
      </c>
      <c r="AB357" s="28"/>
      <c r="AC357" s="28"/>
      <c r="AD357" s="60" t="s">
        <v>174</v>
      </c>
      <c r="AE357" s="132"/>
      <c r="AF357" s="132"/>
      <c r="AG357" s="132"/>
      <c r="AH357" s="132"/>
      <c r="AI357" s="132"/>
    </row>
    <row r="358" spans="1:35" s="6" customFormat="1" ht="30" customHeight="1">
      <c r="A358" s="21">
        <v>145</v>
      </c>
      <c r="B358" s="21" t="s">
        <v>769</v>
      </c>
      <c r="C358" s="21" t="s">
        <v>489</v>
      </c>
      <c r="D358" s="21" t="s">
        <v>172</v>
      </c>
      <c r="E358" s="102">
        <v>3.244</v>
      </c>
      <c r="F358" s="22" t="s">
        <v>770</v>
      </c>
      <c r="G358" s="26">
        <f t="shared" si="118"/>
        <v>42</v>
      </c>
      <c r="H358" s="26">
        <f t="shared" si="119"/>
        <v>0</v>
      </c>
      <c r="I358" s="26">
        <f t="shared" si="120"/>
        <v>42</v>
      </c>
      <c r="J358" s="26">
        <f t="shared" si="121"/>
        <v>0</v>
      </c>
      <c r="K358" s="26">
        <f t="shared" si="122"/>
        <v>0</v>
      </c>
      <c r="L358" s="21">
        <v>42</v>
      </c>
      <c r="M358" s="21"/>
      <c r="N358" s="21">
        <v>42</v>
      </c>
      <c r="O358" s="21"/>
      <c r="P358" s="21"/>
      <c r="Q358" s="21"/>
      <c r="R358" s="21"/>
      <c r="S358" s="21"/>
      <c r="T358" s="21"/>
      <c r="U358" s="21"/>
      <c r="V358" s="21"/>
      <c r="W358" s="21"/>
      <c r="X358" s="21"/>
      <c r="Y358" s="21"/>
      <c r="Z358" s="21"/>
      <c r="AA358" s="21" t="s">
        <v>31</v>
      </c>
      <c r="AB358" s="28"/>
      <c r="AC358" s="28"/>
      <c r="AD358" s="60" t="s">
        <v>174</v>
      </c>
      <c r="AE358" s="132"/>
      <c r="AF358" s="132"/>
      <c r="AG358" s="132"/>
      <c r="AH358" s="132"/>
      <c r="AI358" s="132"/>
    </row>
    <row r="359" spans="1:35" s="6" customFormat="1" ht="30" customHeight="1">
      <c r="A359" s="21">
        <v>146</v>
      </c>
      <c r="B359" s="21" t="s">
        <v>771</v>
      </c>
      <c r="C359" s="21" t="s">
        <v>489</v>
      </c>
      <c r="D359" s="21" t="s">
        <v>172</v>
      </c>
      <c r="E359" s="102">
        <v>10.34</v>
      </c>
      <c r="F359" s="22" t="s">
        <v>772</v>
      </c>
      <c r="G359" s="26">
        <f t="shared" si="118"/>
        <v>72</v>
      </c>
      <c r="H359" s="26">
        <f t="shared" si="119"/>
        <v>0</v>
      </c>
      <c r="I359" s="26">
        <f t="shared" si="120"/>
        <v>72</v>
      </c>
      <c r="J359" s="26">
        <f t="shared" si="121"/>
        <v>0</v>
      </c>
      <c r="K359" s="26">
        <f t="shared" si="122"/>
        <v>0</v>
      </c>
      <c r="L359" s="21">
        <v>72</v>
      </c>
      <c r="M359" s="21"/>
      <c r="N359" s="21">
        <v>72</v>
      </c>
      <c r="O359" s="21"/>
      <c r="P359" s="21"/>
      <c r="Q359" s="21"/>
      <c r="R359" s="21"/>
      <c r="S359" s="21"/>
      <c r="T359" s="21"/>
      <c r="U359" s="21"/>
      <c r="V359" s="21"/>
      <c r="W359" s="21"/>
      <c r="X359" s="21"/>
      <c r="Y359" s="21"/>
      <c r="Z359" s="21"/>
      <c r="AA359" s="21" t="s">
        <v>31</v>
      </c>
      <c r="AB359" s="28"/>
      <c r="AC359" s="28"/>
      <c r="AD359" s="60" t="s">
        <v>174</v>
      </c>
      <c r="AE359" s="132"/>
      <c r="AF359" s="132"/>
      <c r="AG359" s="132"/>
      <c r="AH359" s="132"/>
      <c r="AI359" s="132"/>
    </row>
    <row r="360" spans="1:35" s="6" customFormat="1" ht="30" customHeight="1">
      <c r="A360" s="21">
        <v>147</v>
      </c>
      <c r="B360" s="21" t="s">
        <v>773</v>
      </c>
      <c r="C360" s="21" t="s">
        <v>489</v>
      </c>
      <c r="D360" s="21" t="s">
        <v>172</v>
      </c>
      <c r="E360" s="102">
        <v>15.56</v>
      </c>
      <c r="F360" s="22" t="s">
        <v>774</v>
      </c>
      <c r="G360" s="26">
        <f t="shared" si="118"/>
        <v>109</v>
      </c>
      <c r="H360" s="26">
        <f t="shared" si="119"/>
        <v>0</v>
      </c>
      <c r="I360" s="26">
        <f t="shared" si="120"/>
        <v>109</v>
      </c>
      <c r="J360" s="26">
        <f t="shared" si="121"/>
        <v>0</v>
      </c>
      <c r="K360" s="26">
        <f t="shared" si="122"/>
        <v>0</v>
      </c>
      <c r="L360" s="21">
        <v>109</v>
      </c>
      <c r="M360" s="21"/>
      <c r="N360" s="21">
        <v>109</v>
      </c>
      <c r="O360" s="21"/>
      <c r="P360" s="21"/>
      <c r="Q360" s="21"/>
      <c r="R360" s="21"/>
      <c r="S360" s="21"/>
      <c r="T360" s="21"/>
      <c r="U360" s="21"/>
      <c r="V360" s="21"/>
      <c r="W360" s="21"/>
      <c r="X360" s="21"/>
      <c r="Y360" s="21"/>
      <c r="Z360" s="21"/>
      <c r="AA360" s="21" t="s">
        <v>31</v>
      </c>
      <c r="AB360" s="28"/>
      <c r="AC360" s="28"/>
      <c r="AD360" s="60" t="s">
        <v>174</v>
      </c>
      <c r="AE360" s="132"/>
      <c r="AF360" s="132"/>
      <c r="AG360" s="132"/>
      <c r="AH360" s="132"/>
      <c r="AI360" s="132"/>
    </row>
    <row r="361" spans="1:35" s="6" customFormat="1" ht="30" customHeight="1">
      <c r="A361" s="21">
        <v>148</v>
      </c>
      <c r="B361" s="21" t="s">
        <v>775</v>
      </c>
      <c r="C361" s="21" t="s">
        <v>489</v>
      </c>
      <c r="D361" s="21" t="s">
        <v>172</v>
      </c>
      <c r="E361" s="102">
        <v>10.605</v>
      </c>
      <c r="F361" s="22" t="s">
        <v>776</v>
      </c>
      <c r="G361" s="26">
        <f t="shared" si="118"/>
        <v>74</v>
      </c>
      <c r="H361" s="26">
        <f t="shared" si="119"/>
        <v>0</v>
      </c>
      <c r="I361" s="26">
        <f t="shared" si="120"/>
        <v>74</v>
      </c>
      <c r="J361" s="26">
        <f t="shared" si="121"/>
        <v>0</v>
      </c>
      <c r="K361" s="26">
        <f t="shared" si="122"/>
        <v>0</v>
      </c>
      <c r="L361" s="21">
        <v>74</v>
      </c>
      <c r="M361" s="21"/>
      <c r="N361" s="21">
        <v>74</v>
      </c>
      <c r="O361" s="21"/>
      <c r="P361" s="21"/>
      <c r="Q361" s="21"/>
      <c r="R361" s="21"/>
      <c r="S361" s="21"/>
      <c r="T361" s="21"/>
      <c r="U361" s="21"/>
      <c r="V361" s="21"/>
      <c r="W361" s="21"/>
      <c r="X361" s="21"/>
      <c r="Y361" s="21"/>
      <c r="Z361" s="21"/>
      <c r="AA361" s="21" t="s">
        <v>31</v>
      </c>
      <c r="AB361" s="28"/>
      <c r="AC361" s="28"/>
      <c r="AD361" s="60" t="s">
        <v>174</v>
      </c>
      <c r="AE361" s="132"/>
      <c r="AF361" s="132"/>
      <c r="AG361" s="132"/>
      <c r="AH361" s="132"/>
      <c r="AI361" s="132"/>
    </row>
    <row r="362" spans="1:35" s="6" customFormat="1" ht="30" customHeight="1">
      <c r="A362" s="21">
        <v>149</v>
      </c>
      <c r="B362" s="21" t="s">
        <v>777</v>
      </c>
      <c r="C362" s="21" t="s">
        <v>489</v>
      </c>
      <c r="D362" s="21" t="s">
        <v>172</v>
      </c>
      <c r="E362" s="102">
        <v>6.5</v>
      </c>
      <c r="F362" s="22" t="s">
        <v>778</v>
      </c>
      <c r="G362" s="26">
        <f t="shared" si="118"/>
        <v>46</v>
      </c>
      <c r="H362" s="26">
        <f t="shared" si="119"/>
        <v>0</v>
      </c>
      <c r="I362" s="26">
        <f t="shared" si="120"/>
        <v>46</v>
      </c>
      <c r="J362" s="26">
        <f t="shared" si="121"/>
        <v>0</v>
      </c>
      <c r="K362" s="26">
        <f t="shared" si="122"/>
        <v>0</v>
      </c>
      <c r="L362" s="21">
        <v>46</v>
      </c>
      <c r="M362" s="21"/>
      <c r="N362" s="21">
        <v>46</v>
      </c>
      <c r="O362" s="21"/>
      <c r="P362" s="21"/>
      <c r="Q362" s="21"/>
      <c r="R362" s="21"/>
      <c r="S362" s="21"/>
      <c r="T362" s="21"/>
      <c r="U362" s="21"/>
      <c r="V362" s="21"/>
      <c r="W362" s="21"/>
      <c r="X362" s="21"/>
      <c r="Y362" s="21"/>
      <c r="Z362" s="21"/>
      <c r="AA362" s="21" t="s">
        <v>31</v>
      </c>
      <c r="AB362" s="28"/>
      <c r="AC362" s="28"/>
      <c r="AD362" s="60" t="s">
        <v>174</v>
      </c>
      <c r="AE362" s="132"/>
      <c r="AF362" s="132"/>
      <c r="AG362" s="132"/>
      <c r="AH362" s="132"/>
      <c r="AI362" s="132"/>
    </row>
    <row r="363" spans="1:36" s="4" customFormat="1" ht="30" customHeight="1">
      <c r="A363" s="21">
        <v>150</v>
      </c>
      <c r="B363" s="21" t="s">
        <v>779</v>
      </c>
      <c r="C363" s="21" t="s">
        <v>27</v>
      </c>
      <c r="D363" s="21" t="s">
        <v>55</v>
      </c>
      <c r="E363" s="21">
        <v>1</v>
      </c>
      <c r="F363" s="22" t="s">
        <v>780</v>
      </c>
      <c r="G363" s="26">
        <f t="shared" si="118"/>
        <v>400</v>
      </c>
      <c r="H363" s="26">
        <f t="shared" si="119"/>
        <v>400</v>
      </c>
      <c r="I363" s="26">
        <f t="shared" si="120"/>
        <v>0</v>
      </c>
      <c r="J363" s="26">
        <f t="shared" si="121"/>
        <v>0</v>
      </c>
      <c r="K363" s="26">
        <f t="shared" si="122"/>
        <v>0</v>
      </c>
      <c r="L363" s="26">
        <v>400</v>
      </c>
      <c r="M363" s="26">
        <v>400</v>
      </c>
      <c r="N363" s="26"/>
      <c r="O363" s="26"/>
      <c r="P363" s="26"/>
      <c r="Q363" s="26"/>
      <c r="R363" s="26"/>
      <c r="S363" s="26"/>
      <c r="T363" s="26"/>
      <c r="U363" s="26"/>
      <c r="V363" s="26"/>
      <c r="W363" s="26"/>
      <c r="X363" s="26"/>
      <c r="Y363" s="26"/>
      <c r="Z363" s="26"/>
      <c r="AA363" s="21" t="s">
        <v>31</v>
      </c>
      <c r="AB363" s="28"/>
      <c r="AC363" s="28"/>
      <c r="AD363" s="60" t="s">
        <v>44</v>
      </c>
      <c r="AE363" s="59"/>
      <c r="AF363" s="63"/>
      <c r="AJ363" s="6"/>
    </row>
    <row r="364" spans="1:36" s="4" customFormat="1" ht="30" customHeight="1">
      <c r="A364" s="21">
        <v>151</v>
      </c>
      <c r="B364" s="21" t="s">
        <v>781</v>
      </c>
      <c r="C364" s="21" t="s">
        <v>27</v>
      </c>
      <c r="D364" s="21" t="s">
        <v>55</v>
      </c>
      <c r="E364" s="21">
        <v>1</v>
      </c>
      <c r="F364" s="22" t="s">
        <v>780</v>
      </c>
      <c r="G364" s="26">
        <f t="shared" si="118"/>
        <v>500</v>
      </c>
      <c r="H364" s="26">
        <f t="shared" si="119"/>
        <v>500</v>
      </c>
      <c r="I364" s="26">
        <f t="shared" si="120"/>
        <v>0</v>
      </c>
      <c r="J364" s="26">
        <f t="shared" si="121"/>
        <v>0</v>
      </c>
      <c r="K364" s="26">
        <f t="shared" si="122"/>
        <v>0</v>
      </c>
      <c r="L364" s="26">
        <v>500</v>
      </c>
      <c r="M364" s="26">
        <v>500</v>
      </c>
      <c r="N364" s="26"/>
      <c r="O364" s="26"/>
      <c r="P364" s="26"/>
      <c r="Q364" s="26"/>
      <c r="R364" s="26"/>
      <c r="S364" s="26"/>
      <c r="T364" s="26"/>
      <c r="U364" s="26"/>
      <c r="V364" s="26"/>
      <c r="W364" s="26"/>
      <c r="X364" s="26"/>
      <c r="Y364" s="26"/>
      <c r="Z364" s="26"/>
      <c r="AA364" s="21" t="s">
        <v>31</v>
      </c>
      <c r="AB364" s="28"/>
      <c r="AC364" s="28"/>
      <c r="AD364" s="60" t="s">
        <v>44</v>
      </c>
      <c r="AE364" s="59"/>
      <c r="AF364" s="63"/>
      <c r="AJ364" s="6"/>
    </row>
    <row r="365" spans="1:36" s="4" customFormat="1" ht="30" customHeight="1">
      <c r="A365" s="21">
        <v>152</v>
      </c>
      <c r="B365" s="21" t="s">
        <v>782</v>
      </c>
      <c r="C365" s="21" t="s">
        <v>27</v>
      </c>
      <c r="D365" s="21" t="s">
        <v>55</v>
      </c>
      <c r="E365" s="21">
        <v>1</v>
      </c>
      <c r="F365" s="22" t="s">
        <v>780</v>
      </c>
      <c r="G365" s="26">
        <f t="shared" si="118"/>
        <v>108</v>
      </c>
      <c r="H365" s="26">
        <f t="shared" si="119"/>
        <v>108</v>
      </c>
      <c r="I365" s="26">
        <f t="shared" si="120"/>
        <v>0</v>
      </c>
      <c r="J365" s="26">
        <f t="shared" si="121"/>
        <v>0</v>
      </c>
      <c r="K365" s="26">
        <f t="shared" si="122"/>
        <v>0</v>
      </c>
      <c r="L365" s="26">
        <v>108</v>
      </c>
      <c r="M365" s="26">
        <v>108</v>
      </c>
      <c r="N365" s="26"/>
      <c r="O365" s="26"/>
      <c r="P365" s="26"/>
      <c r="Q365" s="26"/>
      <c r="R365" s="26"/>
      <c r="S365" s="26"/>
      <c r="T365" s="26"/>
      <c r="U365" s="26"/>
      <c r="V365" s="26"/>
      <c r="W365" s="26"/>
      <c r="X365" s="26"/>
      <c r="Y365" s="26"/>
      <c r="Z365" s="26"/>
      <c r="AA365" s="21" t="s">
        <v>31</v>
      </c>
      <c r="AB365" s="28"/>
      <c r="AC365" s="28"/>
      <c r="AD365" s="60" t="s">
        <v>44</v>
      </c>
      <c r="AE365" s="59"/>
      <c r="AF365" s="63"/>
      <c r="AJ365" s="6"/>
    </row>
    <row r="366" spans="1:36" s="4" customFormat="1" ht="30" customHeight="1">
      <c r="A366" s="21">
        <v>153</v>
      </c>
      <c r="B366" s="21" t="s">
        <v>783</v>
      </c>
      <c r="C366" s="21" t="s">
        <v>27</v>
      </c>
      <c r="D366" s="21" t="s">
        <v>55</v>
      </c>
      <c r="E366" s="21">
        <v>1</v>
      </c>
      <c r="F366" s="22" t="s">
        <v>780</v>
      </c>
      <c r="G366" s="26">
        <f t="shared" si="118"/>
        <v>96</v>
      </c>
      <c r="H366" s="26">
        <f t="shared" si="119"/>
        <v>96</v>
      </c>
      <c r="I366" s="26">
        <f t="shared" si="120"/>
        <v>0</v>
      </c>
      <c r="J366" s="26">
        <f t="shared" si="121"/>
        <v>0</v>
      </c>
      <c r="K366" s="26">
        <f t="shared" si="122"/>
        <v>0</v>
      </c>
      <c r="L366" s="26">
        <v>96</v>
      </c>
      <c r="M366" s="26">
        <v>96</v>
      </c>
      <c r="N366" s="26"/>
      <c r="O366" s="26"/>
      <c r="P366" s="26"/>
      <c r="Q366" s="26"/>
      <c r="R366" s="26"/>
      <c r="S366" s="26"/>
      <c r="T366" s="26"/>
      <c r="U366" s="26"/>
      <c r="V366" s="26"/>
      <c r="W366" s="26"/>
      <c r="X366" s="26"/>
      <c r="Y366" s="26"/>
      <c r="Z366" s="26"/>
      <c r="AA366" s="21" t="s">
        <v>31</v>
      </c>
      <c r="AB366" s="28"/>
      <c r="AC366" s="28"/>
      <c r="AD366" s="60" t="s">
        <v>44</v>
      </c>
      <c r="AE366" s="59"/>
      <c r="AF366" s="63"/>
      <c r="AJ366" s="6"/>
    </row>
    <row r="367" spans="1:36" s="4" customFormat="1" ht="30" customHeight="1">
      <c r="A367" s="21">
        <v>154</v>
      </c>
      <c r="B367" s="21" t="s">
        <v>784</v>
      </c>
      <c r="C367" s="21" t="s">
        <v>27</v>
      </c>
      <c r="D367" s="21" t="s">
        <v>55</v>
      </c>
      <c r="E367" s="21">
        <v>1</v>
      </c>
      <c r="F367" s="22" t="s">
        <v>780</v>
      </c>
      <c r="G367" s="26">
        <f t="shared" si="118"/>
        <v>96</v>
      </c>
      <c r="H367" s="26">
        <f t="shared" si="119"/>
        <v>96</v>
      </c>
      <c r="I367" s="26">
        <f t="shared" si="120"/>
        <v>0</v>
      </c>
      <c r="J367" s="26">
        <f t="shared" si="121"/>
        <v>0</v>
      </c>
      <c r="K367" s="26">
        <f t="shared" si="122"/>
        <v>0</v>
      </c>
      <c r="L367" s="26">
        <v>96</v>
      </c>
      <c r="M367" s="26">
        <v>96</v>
      </c>
      <c r="N367" s="26"/>
      <c r="O367" s="26"/>
      <c r="P367" s="26"/>
      <c r="Q367" s="26"/>
      <c r="R367" s="26"/>
      <c r="S367" s="26"/>
      <c r="T367" s="26"/>
      <c r="U367" s="26"/>
      <c r="V367" s="26"/>
      <c r="W367" s="26"/>
      <c r="X367" s="26"/>
      <c r="Y367" s="26"/>
      <c r="Z367" s="26"/>
      <c r="AA367" s="21" t="s">
        <v>31</v>
      </c>
      <c r="AB367" s="28"/>
      <c r="AC367" s="28"/>
      <c r="AD367" s="60" t="s">
        <v>44</v>
      </c>
      <c r="AE367" s="59"/>
      <c r="AF367" s="63"/>
      <c r="AJ367" s="6"/>
    </row>
    <row r="368" spans="1:36" s="4" customFormat="1" ht="30" customHeight="1">
      <c r="A368" s="21">
        <v>155</v>
      </c>
      <c r="B368" s="21" t="s">
        <v>785</v>
      </c>
      <c r="C368" s="21" t="s">
        <v>27</v>
      </c>
      <c r="D368" s="21" t="s">
        <v>55</v>
      </c>
      <c r="E368" s="21">
        <v>1</v>
      </c>
      <c r="F368" s="22" t="s">
        <v>780</v>
      </c>
      <c r="G368" s="26">
        <f t="shared" si="118"/>
        <v>79.2</v>
      </c>
      <c r="H368" s="26">
        <f t="shared" si="119"/>
        <v>79.2</v>
      </c>
      <c r="I368" s="26">
        <f t="shared" si="120"/>
        <v>0</v>
      </c>
      <c r="J368" s="26">
        <f t="shared" si="121"/>
        <v>0</v>
      </c>
      <c r="K368" s="26">
        <f t="shared" si="122"/>
        <v>0</v>
      </c>
      <c r="L368" s="26">
        <v>79.2</v>
      </c>
      <c r="M368" s="26">
        <v>79.2</v>
      </c>
      <c r="N368" s="26"/>
      <c r="O368" s="26"/>
      <c r="P368" s="26"/>
      <c r="Q368" s="26"/>
      <c r="R368" s="26"/>
      <c r="S368" s="26"/>
      <c r="T368" s="26"/>
      <c r="U368" s="26"/>
      <c r="V368" s="26"/>
      <c r="W368" s="26"/>
      <c r="X368" s="26"/>
      <c r="Y368" s="26"/>
      <c r="Z368" s="26"/>
      <c r="AA368" s="21" t="s">
        <v>31</v>
      </c>
      <c r="AB368" s="28"/>
      <c r="AC368" s="28"/>
      <c r="AD368" s="60" t="s">
        <v>44</v>
      </c>
      <c r="AE368" s="59"/>
      <c r="AF368" s="63"/>
      <c r="AJ368" s="6"/>
    </row>
    <row r="369" spans="1:36" s="4" customFormat="1" ht="30" customHeight="1">
      <c r="A369" s="21">
        <v>156</v>
      </c>
      <c r="B369" s="21" t="s">
        <v>786</v>
      </c>
      <c r="C369" s="21" t="s">
        <v>27</v>
      </c>
      <c r="D369" s="21" t="s">
        <v>55</v>
      </c>
      <c r="E369" s="21">
        <v>1</v>
      </c>
      <c r="F369" s="22" t="s">
        <v>780</v>
      </c>
      <c r="G369" s="26">
        <f t="shared" si="118"/>
        <v>80</v>
      </c>
      <c r="H369" s="26">
        <f t="shared" si="119"/>
        <v>80</v>
      </c>
      <c r="I369" s="26">
        <f t="shared" si="120"/>
        <v>0</v>
      </c>
      <c r="J369" s="26">
        <f t="shared" si="121"/>
        <v>0</v>
      </c>
      <c r="K369" s="26">
        <f t="shared" si="122"/>
        <v>0</v>
      </c>
      <c r="L369" s="26">
        <v>80</v>
      </c>
      <c r="M369" s="26">
        <v>80</v>
      </c>
      <c r="N369" s="26"/>
      <c r="O369" s="26"/>
      <c r="P369" s="26"/>
      <c r="Q369" s="26"/>
      <c r="R369" s="26"/>
      <c r="S369" s="26"/>
      <c r="T369" s="26"/>
      <c r="U369" s="26"/>
      <c r="V369" s="26"/>
      <c r="W369" s="26"/>
      <c r="X369" s="26"/>
      <c r="Y369" s="26"/>
      <c r="Z369" s="26"/>
      <c r="AA369" s="21" t="s">
        <v>31</v>
      </c>
      <c r="AB369" s="28"/>
      <c r="AC369" s="28"/>
      <c r="AD369" s="60" t="s">
        <v>44</v>
      </c>
      <c r="AE369" s="59"/>
      <c r="AF369" s="63"/>
      <c r="AJ369" s="6"/>
    </row>
    <row r="370" spans="1:36" s="7" customFormat="1" ht="24.75" customHeight="1">
      <c r="A370" s="31"/>
      <c r="B370" s="27" t="s">
        <v>175</v>
      </c>
      <c r="C370" s="21" t="s">
        <v>35</v>
      </c>
      <c r="D370" s="21" t="s">
        <v>172</v>
      </c>
      <c r="E370" s="28"/>
      <c r="F370" s="93"/>
      <c r="G370" s="26"/>
      <c r="H370" s="26">
        <f t="shared" si="119"/>
        <v>0</v>
      </c>
      <c r="I370" s="26">
        <f t="shared" si="120"/>
        <v>0</v>
      </c>
      <c r="J370" s="26">
        <f t="shared" si="121"/>
        <v>0</v>
      </c>
      <c r="K370" s="26">
        <f t="shared" si="122"/>
        <v>0</v>
      </c>
      <c r="L370" s="26"/>
      <c r="M370" s="26"/>
      <c r="N370" s="26"/>
      <c r="O370" s="26"/>
      <c r="P370" s="26"/>
      <c r="Q370" s="26"/>
      <c r="R370" s="26"/>
      <c r="S370" s="26"/>
      <c r="T370" s="26"/>
      <c r="U370" s="26"/>
      <c r="V370" s="26"/>
      <c r="W370" s="26"/>
      <c r="X370" s="26"/>
      <c r="Y370" s="26"/>
      <c r="Z370" s="26"/>
      <c r="AA370" s="26" t="s">
        <v>31</v>
      </c>
      <c r="AB370" s="26"/>
      <c r="AC370" s="26"/>
      <c r="AD370" s="60"/>
      <c r="AE370" s="6"/>
      <c r="AF370" s="73"/>
      <c r="AG370" s="134"/>
      <c r="AH370" s="134"/>
      <c r="AI370" s="134"/>
      <c r="AJ370" s="73"/>
    </row>
    <row r="371" spans="1:36" s="1" customFormat="1" ht="24.75" customHeight="1">
      <c r="A371" s="21"/>
      <c r="B371" s="21" t="s">
        <v>176</v>
      </c>
      <c r="C371" s="21" t="s">
        <v>177</v>
      </c>
      <c r="D371" s="21" t="s">
        <v>96</v>
      </c>
      <c r="E371" s="28">
        <v>1513</v>
      </c>
      <c r="F371" s="30"/>
      <c r="G371" s="26">
        <f aca="true" t="shared" si="123" ref="G371:G381">SUM(L371,Q371,V371)</f>
        <v>7070</v>
      </c>
      <c r="H371" s="26">
        <f t="shared" si="119"/>
        <v>0</v>
      </c>
      <c r="I371" s="26">
        <f t="shared" si="120"/>
        <v>1142</v>
      </c>
      <c r="J371" s="26">
        <f t="shared" si="121"/>
        <v>0</v>
      </c>
      <c r="K371" s="26">
        <f t="shared" si="122"/>
        <v>5928</v>
      </c>
      <c r="L371" s="26">
        <f aca="true" t="shared" si="124" ref="L371:Z371">SUM(L372:L381)</f>
        <v>3728</v>
      </c>
      <c r="M371" s="26">
        <f t="shared" si="124"/>
        <v>0</v>
      </c>
      <c r="N371" s="26">
        <f t="shared" si="124"/>
        <v>0</v>
      </c>
      <c r="O371" s="26">
        <f t="shared" si="124"/>
        <v>0</v>
      </c>
      <c r="P371" s="26">
        <f t="shared" si="124"/>
        <v>3728</v>
      </c>
      <c r="Q371" s="26">
        <f t="shared" si="124"/>
        <v>2568</v>
      </c>
      <c r="R371" s="26">
        <f t="shared" si="124"/>
        <v>0</v>
      </c>
      <c r="S371" s="26">
        <f t="shared" si="124"/>
        <v>668</v>
      </c>
      <c r="T371" s="26">
        <f t="shared" si="124"/>
        <v>0</v>
      </c>
      <c r="U371" s="26">
        <f t="shared" si="124"/>
        <v>1900</v>
      </c>
      <c r="V371" s="26">
        <f t="shared" si="124"/>
        <v>774</v>
      </c>
      <c r="W371" s="26">
        <f t="shared" si="124"/>
        <v>0</v>
      </c>
      <c r="X371" s="26">
        <f t="shared" si="124"/>
        <v>474</v>
      </c>
      <c r="Y371" s="26">
        <f t="shared" si="124"/>
        <v>0</v>
      </c>
      <c r="Z371" s="26">
        <f t="shared" si="124"/>
        <v>300</v>
      </c>
      <c r="AA371" s="26" t="s">
        <v>31</v>
      </c>
      <c r="AB371" s="28">
        <f>AB372</f>
        <v>1713</v>
      </c>
      <c r="AC371" s="28">
        <f>AC372</f>
        <v>6219</v>
      </c>
      <c r="AD371" s="60" t="s">
        <v>155</v>
      </c>
      <c r="AE371" s="4"/>
      <c r="AF371" s="56"/>
      <c r="AG371" s="72"/>
      <c r="AH371" s="72"/>
      <c r="AI371" s="72"/>
      <c r="AJ371" s="72"/>
    </row>
    <row r="372" spans="1:36" s="1" customFormat="1" ht="51.75" customHeight="1">
      <c r="A372" s="21">
        <v>1</v>
      </c>
      <c r="B372" s="21" t="s">
        <v>787</v>
      </c>
      <c r="C372" s="21" t="s">
        <v>35</v>
      </c>
      <c r="D372" s="21" t="s">
        <v>96</v>
      </c>
      <c r="E372" s="94">
        <v>6219</v>
      </c>
      <c r="F372" s="93" t="s">
        <v>788</v>
      </c>
      <c r="G372" s="26">
        <f t="shared" si="123"/>
        <v>1048</v>
      </c>
      <c r="H372" s="26">
        <f t="shared" si="119"/>
        <v>0</v>
      </c>
      <c r="I372" s="26">
        <f t="shared" si="120"/>
        <v>0</v>
      </c>
      <c r="J372" s="26">
        <f t="shared" si="121"/>
        <v>0</v>
      </c>
      <c r="K372" s="26">
        <f t="shared" si="122"/>
        <v>1048</v>
      </c>
      <c r="L372" s="94">
        <v>1048</v>
      </c>
      <c r="M372" s="94"/>
      <c r="N372" s="94"/>
      <c r="O372" s="94"/>
      <c r="P372" s="94">
        <v>1048</v>
      </c>
      <c r="Q372" s="94"/>
      <c r="R372" s="94"/>
      <c r="S372" s="94"/>
      <c r="T372" s="94"/>
      <c r="U372" s="94"/>
      <c r="V372" s="94"/>
      <c r="W372" s="94"/>
      <c r="X372" s="94"/>
      <c r="Y372" s="94"/>
      <c r="Z372" s="94"/>
      <c r="AA372" s="26" t="s">
        <v>31</v>
      </c>
      <c r="AB372" s="28">
        <v>1713</v>
      </c>
      <c r="AC372" s="28">
        <v>6219</v>
      </c>
      <c r="AD372" s="60" t="s">
        <v>155</v>
      </c>
      <c r="AE372" s="54"/>
      <c r="AF372" s="56"/>
      <c r="AG372" s="72"/>
      <c r="AH372" s="72"/>
      <c r="AI372" s="72"/>
      <c r="AJ372" s="72"/>
    </row>
    <row r="373" spans="1:36" s="1" customFormat="1" ht="60" customHeight="1">
      <c r="A373" s="21">
        <v>2</v>
      </c>
      <c r="B373" s="21" t="s">
        <v>789</v>
      </c>
      <c r="C373" s="21" t="s">
        <v>177</v>
      </c>
      <c r="D373" s="21" t="s">
        <v>96</v>
      </c>
      <c r="E373" s="94">
        <v>695</v>
      </c>
      <c r="F373" s="32" t="s">
        <v>790</v>
      </c>
      <c r="G373" s="26">
        <f t="shared" si="123"/>
        <v>3200</v>
      </c>
      <c r="H373" s="26">
        <f t="shared" si="119"/>
        <v>0</v>
      </c>
      <c r="I373" s="26">
        <f t="shared" si="120"/>
        <v>0</v>
      </c>
      <c r="J373" s="26">
        <f t="shared" si="121"/>
        <v>0</v>
      </c>
      <c r="K373" s="26">
        <f t="shared" si="122"/>
        <v>3200</v>
      </c>
      <c r="L373" s="94">
        <v>1600</v>
      </c>
      <c r="M373" s="94"/>
      <c r="N373" s="94"/>
      <c r="O373" s="94"/>
      <c r="P373" s="94">
        <v>1600</v>
      </c>
      <c r="Q373" s="94">
        <v>1600</v>
      </c>
      <c r="R373" s="94"/>
      <c r="S373" s="94"/>
      <c r="T373" s="94"/>
      <c r="U373" s="94">
        <v>1600</v>
      </c>
      <c r="V373" s="94">
        <v>0</v>
      </c>
      <c r="W373" s="94"/>
      <c r="X373" s="94"/>
      <c r="Y373" s="94"/>
      <c r="Z373" s="94">
        <v>0</v>
      </c>
      <c r="AA373" s="26" t="s">
        <v>31</v>
      </c>
      <c r="AB373" s="28">
        <v>232</v>
      </c>
      <c r="AC373" s="28">
        <v>695</v>
      </c>
      <c r="AD373" s="60" t="s">
        <v>155</v>
      </c>
      <c r="AE373" s="54"/>
      <c r="AF373" s="56"/>
      <c r="AG373" s="72"/>
      <c r="AH373" s="72"/>
      <c r="AI373" s="72"/>
      <c r="AJ373" s="72"/>
    </row>
    <row r="374" spans="1:36" s="1" customFormat="1" ht="63.75" customHeight="1">
      <c r="A374" s="21">
        <v>3</v>
      </c>
      <c r="B374" s="21" t="s">
        <v>791</v>
      </c>
      <c r="C374" s="21" t="s">
        <v>27</v>
      </c>
      <c r="D374" s="21" t="s">
        <v>30</v>
      </c>
      <c r="E374" s="28">
        <v>1</v>
      </c>
      <c r="F374" s="93" t="s">
        <v>792</v>
      </c>
      <c r="G374" s="26">
        <f t="shared" si="123"/>
        <v>1080</v>
      </c>
      <c r="H374" s="26">
        <f t="shared" si="119"/>
        <v>0</v>
      </c>
      <c r="I374" s="26">
        <f t="shared" si="120"/>
        <v>0</v>
      </c>
      <c r="J374" s="26">
        <f t="shared" si="121"/>
        <v>0</v>
      </c>
      <c r="K374" s="26">
        <f t="shared" si="122"/>
        <v>1080</v>
      </c>
      <c r="L374" s="26">
        <v>1080</v>
      </c>
      <c r="M374" s="26"/>
      <c r="N374" s="26"/>
      <c r="O374" s="26"/>
      <c r="P374" s="26">
        <v>1080</v>
      </c>
      <c r="Q374" s="26"/>
      <c r="R374" s="26"/>
      <c r="S374" s="26"/>
      <c r="T374" s="26"/>
      <c r="U374" s="26"/>
      <c r="V374" s="26"/>
      <c r="W374" s="26"/>
      <c r="X374" s="26"/>
      <c r="Y374" s="26"/>
      <c r="Z374" s="26"/>
      <c r="AA374" s="26" t="s">
        <v>31</v>
      </c>
      <c r="AB374" s="28">
        <v>89</v>
      </c>
      <c r="AC374" s="28">
        <v>187</v>
      </c>
      <c r="AD374" s="60" t="s">
        <v>155</v>
      </c>
      <c r="AE374" s="4"/>
      <c r="AF374" s="67"/>
      <c r="AG374" s="72"/>
      <c r="AH374" s="72"/>
      <c r="AI374" s="72"/>
      <c r="AJ374" s="72"/>
    </row>
    <row r="375" spans="1:36" s="1" customFormat="1" ht="51.75" customHeight="1">
      <c r="A375" s="21">
        <v>4</v>
      </c>
      <c r="B375" s="21" t="s">
        <v>793</v>
      </c>
      <c r="C375" s="21" t="s">
        <v>27</v>
      </c>
      <c r="D375" s="21" t="s">
        <v>96</v>
      </c>
      <c r="E375" s="28">
        <v>585</v>
      </c>
      <c r="F375" s="32" t="s">
        <v>794</v>
      </c>
      <c r="G375" s="26">
        <f t="shared" si="123"/>
        <v>408</v>
      </c>
      <c r="H375" s="26">
        <f t="shared" si="119"/>
        <v>0</v>
      </c>
      <c r="I375" s="26">
        <f t="shared" si="120"/>
        <v>408</v>
      </c>
      <c r="J375" s="26">
        <f t="shared" si="121"/>
        <v>0</v>
      </c>
      <c r="K375" s="26">
        <f t="shared" si="122"/>
        <v>0</v>
      </c>
      <c r="L375" s="28"/>
      <c r="M375" s="28"/>
      <c r="N375" s="28"/>
      <c r="O375" s="28"/>
      <c r="P375" s="28"/>
      <c r="Q375" s="28">
        <v>408</v>
      </c>
      <c r="R375" s="28"/>
      <c r="S375" s="28">
        <v>408</v>
      </c>
      <c r="T375" s="28"/>
      <c r="U375" s="28"/>
      <c r="V375" s="26"/>
      <c r="W375" s="26"/>
      <c r="X375" s="26"/>
      <c r="Y375" s="26"/>
      <c r="Z375" s="26"/>
      <c r="AA375" s="26" t="s">
        <v>31</v>
      </c>
      <c r="AB375" s="28">
        <v>150</v>
      </c>
      <c r="AC375" s="28">
        <v>585</v>
      </c>
      <c r="AD375" s="60" t="s">
        <v>155</v>
      </c>
      <c r="AE375" s="54"/>
      <c r="AF375" s="63"/>
      <c r="AG375" s="72"/>
      <c r="AH375" s="72"/>
      <c r="AI375" s="72"/>
      <c r="AJ375" s="72"/>
    </row>
    <row r="376" spans="1:36" s="1" customFormat="1" ht="51.75" customHeight="1">
      <c r="A376" s="21">
        <v>5</v>
      </c>
      <c r="B376" s="21" t="s">
        <v>795</v>
      </c>
      <c r="C376" s="21" t="s">
        <v>27</v>
      </c>
      <c r="D376" s="21" t="s">
        <v>96</v>
      </c>
      <c r="E376" s="28">
        <v>305</v>
      </c>
      <c r="F376" s="32" t="s">
        <v>796</v>
      </c>
      <c r="G376" s="26">
        <f t="shared" si="123"/>
        <v>205</v>
      </c>
      <c r="H376" s="26">
        <f t="shared" si="119"/>
        <v>0</v>
      </c>
      <c r="I376" s="26">
        <f t="shared" si="120"/>
        <v>205</v>
      </c>
      <c r="J376" s="26">
        <f t="shared" si="121"/>
        <v>0</v>
      </c>
      <c r="K376" s="26">
        <f t="shared" si="122"/>
        <v>0</v>
      </c>
      <c r="L376" s="28"/>
      <c r="M376" s="28"/>
      <c r="N376" s="28"/>
      <c r="O376" s="28"/>
      <c r="P376" s="28"/>
      <c r="Q376" s="36"/>
      <c r="R376" s="36"/>
      <c r="S376" s="36"/>
      <c r="T376" s="36"/>
      <c r="U376" s="36"/>
      <c r="V376" s="28">
        <v>205</v>
      </c>
      <c r="W376" s="28"/>
      <c r="X376" s="28">
        <v>205</v>
      </c>
      <c r="Y376" s="28"/>
      <c r="Z376" s="28"/>
      <c r="AA376" s="26" t="s">
        <v>31</v>
      </c>
      <c r="AB376" s="28">
        <v>113</v>
      </c>
      <c r="AC376" s="28">
        <v>305</v>
      </c>
      <c r="AD376" s="60" t="s">
        <v>155</v>
      </c>
      <c r="AE376" s="54"/>
      <c r="AF376" s="63"/>
      <c r="AG376" s="72"/>
      <c r="AH376" s="72"/>
      <c r="AI376" s="72"/>
      <c r="AJ376" s="72"/>
    </row>
    <row r="377" spans="1:36" s="1" customFormat="1" ht="51.75" customHeight="1">
      <c r="A377" s="21">
        <v>6</v>
      </c>
      <c r="B377" s="21" t="s">
        <v>797</v>
      </c>
      <c r="C377" s="21" t="s">
        <v>27</v>
      </c>
      <c r="D377" s="21" t="s">
        <v>96</v>
      </c>
      <c r="E377" s="28">
        <v>278</v>
      </c>
      <c r="F377" s="32" t="s">
        <v>798</v>
      </c>
      <c r="G377" s="26">
        <f t="shared" si="123"/>
        <v>202</v>
      </c>
      <c r="H377" s="26">
        <f t="shared" si="119"/>
        <v>0</v>
      </c>
      <c r="I377" s="26">
        <f t="shared" si="120"/>
        <v>202</v>
      </c>
      <c r="J377" s="26">
        <f t="shared" si="121"/>
        <v>0</v>
      </c>
      <c r="K377" s="26">
        <f t="shared" si="122"/>
        <v>0</v>
      </c>
      <c r="L377" s="28"/>
      <c r="M377" s="28"/>
      <c r="N377" s="28"/>
      <c r="O377" s="28"/>
      <c r="P377" s="28"/>
      <c r="Q377" s="36"/>
      <c r="R377" s="36"/>
      <c r="S377" s="36"/>
      <c r="T377" s="36"/>
      <c r="U377" s="36"/>
      <c r="V377" s="28">
        <v>202</v>
      </c>
      <c r="W377" s="28"/>
      <c r="X377" s="28">
        <v>202</v>
      </c>
      <c r="Y377" s="28"/>
      <c r="Z377" s="28"/>
      <c r="AA377" s="26" t="s">
        <v>31</v>
      </c>
      <c r="AB377" s="28">
        <v>72</v>
      </c>
      <c r="AC377" s="28">
        <v>278</v>
      </c>
      <c r="AD377" s="60" t="s">
        <v>155</v>
      </c>
      <c r="AE377" s="54"/>
      <c r="AF377" s="63"/>
      <c r="AG377" s="72"/>
      <c r="AH377" s="72"/>
      <c r="AI377" s="72"/>
      <c r="AJ377" s="72"/>
    </row>
    <row r="378" spans="1:36" s="1" customFormat="1" ht="51.75" customHeight="1">
      <c r="A378" s="21">
        <v>7</v>
      </c>
      <c r="B378" s="21" t="s">
        <v>799</v>
      </c>
      <c r="C378" s="21" t="s">
        <v>27</v>
      </c>
      <c r="D378" s="21" t="s">
        <v>96</v>
      </c>
      <c r="E378" s="94">
        <v>568</v>
      </c>
      <c r="F378" s="32" t="s">
        <v>800</v>
      </c>
      <c r="G378" s="26">
        <f t="shared" si="123"/>
        <v>260</v>
      </c>
      <c r="H378" s="26">
        <f t="shared" si="119"/>
        <v>0</v>
      </c>
      <c r="I378" s="26">
        <f t="shared" si="120"/>
        <v>260</v>
      </c>
      <c r="J378" s="26">
        <f t="shared" si="121"/>
        <v>0</v>
      </c>
      <c r="K378" s="26">
        <f t="shared" si="122"/>
        <v>0</v>
      </c>
      <c r="L378" s="94"/>
      <c r="M378" s="94"/>
      <c r="N378" s="94"/>
      <c r="O378" s="94"/>
      <c r="P378" s="94"/>
      <c r="Q378" s="94">
        <v>260</v>
      </c>
      <c r="R378" s="94"/>
      <c r="S378" s="94">
        <v>260</v>
      </c>
      <c r="T378" s="94"/>
      <c r="U378" s="94"/>
      <c r="V378" s="94"/>
      <c r="W378" s="94"/>
      <c r="X378" s="94"/>
      <c r="Y378" s="94"/>
      <c r="Z378" s="94"/>
      <c r="AA378" s="26" t="s">
        <v>31</v>
      </c>
      <c r="AB378" s="28">
        <v>168</v>
      </c>
      <c r="AC378" s="28">
        <v>568</v>
      </c>
      <c r="AD378" s="60" t="s">
        <v>155</v>
      </c>
      <c r="AE378" s="54"/>
      <c r="AF378" s="63"/>
      <c r="AG378" s="72"/>
      <c r="AH378" s="72"/>
      <c r="AI378" s="72"/>
      <c r="AJ378" s="72"/>
    </row>
    <row r="379" spans="1:36" s="1" customFormat="1" ht="51.75" customHeight="1">
      <c r="A379" s="21">
        <v>8</v>
      </c>
      <c r="B379" s="21" t="s">
        <v>801</v>
      </c>
      <c r="C379" s="21" t="s">
        <v>177</v>
      </c>
      <c r="D379" s="21" t="s">
        <v>96</v>
      </c>
      <c r="E379" s="28">
        <v>143</v>
      </c>
      <c r="F379" s="32" t="s">
        <v>802</v>
      </c>
      <c r="G379" s="26">
        <f t="shared" si="123"/>
        <v>67</v>
      </c>
      <c r="H379" s="26">
        <f t="shared" si="119"/>
        <v>0</v>
      </c>
      <c r="I379" s="26">
        <f t="shared" si="120"/>
        <v>67</v>
      </c>
      <c r="J379" s="26">
        <f t="shared" si="121"/>
        <v>0</v>
      </c>
      <c r="K379" s="26">
        <f t="shared" si="122"/>
        <v>0</v>
      </c>
      <c r="L379" s="28"/>
      <c r="M379" s="28"/>
      <c r="N379" s="28"/>
      <c r="O379" s="28"/>
      <c r="P379" s="28"/>
      <c r="Q379" s="28"/>
      <c r="R379" s="28"/>
      <c r="S379" s="28"/>
      <c r="T379" s="28"/>
      <c r="U379" s="28"/>
      <c r="V379" s="28">
        <v>67</v>
      </c>
      <c r="W379" s="28"/>
      <c r="X379" s="28">
        <v>67</v>
      </c>
      <c r="Y379" s="28"/>
      <c r="Z379" s="28"/>
      <c r="AA379" s="26" t="s">
        <v>31</v>
      </c>
      <c r="AB379" s="28">
        <v>36</v>
      </c>
      <c r="AC379" s="28">
        <v>143</v>
      </c>
      <c r="AD379" s="60" t="s">
        <v>155</v>
      </c>
      <c r="AE379" s="54"/>
      <c r="AF379" s="63"/>
      <c r="AG379" s="72"/>
      <c r="AH379" s="72"/>
      <c r="AI379" s="72"/>
      <c r="AJ379" s="72"/>
    </row>
    <row r="380" spans="1:36" s="1" customFormat="1" ht="51.75" customHeight="1">
      <c r="A380" s="21">
        <v>9</v>
      </c>
      <c r="B380" s="21" t="s">
        <v>803</v>
      </c>
      <c r="C380" s="21" t="s">
        <v>177</v>
      </c>
      <c r="D380" s="21" t="s">
        <v>96</v>
      </c>
      <c r="E380" s="28">
        <v>685</v>
      </c>
      <c r="F380" s="93" t="s">
        <v>804</v>
      </c>
      <c r="G380" s="26">
        <f t="shared" si="123"/>
        <v>300</v>
      </c>
      <c r="H380" s="26">
        <f t="shared" si="119"/>
        <v>0</v>
      </c>
      <c r="I380" s="26">
        <f t="shared" si="120"/>
        <v>0</v>
      </c>
      <c r="J380" s="26">
        <f t="shared" si="121"/>
        <v>0</v>
      </c>
      <c r="K380" s="26">
        <f t="shared" si="122"/>
        <v>300</v>
      </c>
      <c r="L380" s="28"/>
      <c r="M380" s="28"/>
      <c r="N380" s="28"/>
      <c r="O380" s="28"/>
      <c r="P380" s="28"/>
      <c r="Q380" s="28">
        <v>300</v>
      </c>
      <c r="R380" s="28"/>
      <c r="S380" s="13"/>
      <c r="T380" s="28"/>
      <c r="U380" s="28">
        <v>300</v>
      </c>
      <c r="V380" s="26"/>
      <c r="W380" s="26"/>
      <c r="X380" s="26"/>
      <c r="Y380" s="26"/>
      <c r="Z380" s="26"/>
      <c r="AA380" s="26" t="s">
        <v>31</v>
      </c>
      <c r="AB380" s="28">
        <v>182</v>
      </c>
      <c r="AC380" s="28">
        <v>685</v>
      </c>
      <c r="AD380" s="60" t="s">
        <v>155</v>
      </c>
      <c r="AE380" s="54"/>
      <c r="AF380" s="63"/>
      <c r="AG380" s="72"/>
      <c r="AH380" s="72"/>
      <c r="AI380" s="72"/>
      <c r="AJ380" s="72"/>
    </row>
    <row r="381" spans="1:36" s="1" customFormat="1" ht="51.75" customHeight="1">
      <c r="A381" s="21">
        <v>10</v>
      </c>
      <c r="B381" s="21" t="s">
        <v>805</v>
      </c>
      <c r="C381" s="21" t="s">
        <v>177</v>
      </c>
      <c r="D381" s="21" t="s">
        <v>96</v>
      </c>
      <c r="E381" s="28">
        <v>685</v>
      </c>
      <c r="F381" s="93" t="s">
        <v>804</v>
      </c>
      <c r="G381" s="26">
        <f t="shared" si="123"/>
        <v>300</v>
      </c>
      <c r="H381" s="26">
        <f t="shared" si="119"/>
        <v>0</v>
      </c>
      <c r="I381" s="26">
        <f t="shared" si="120"/>
        <v>0</v>
      </c>
      <c r="J381" s="26">
        <f t="shared" si="121"/>
        <v>0</v>
      </c>
      <c r="K381" s="26">
        <f t="shared" si="122"/>
        <v>300</v>
      </c>
      <c r="L381" s="28"/>
      <c r="M381" s="28"/>
      <c r="N381" s="28"/>
      <c r="O381" s="28"/>
      <c r="P381" s="28"/>
      <c r="Q381" s="28"/>
      <c r="R381" s="28"/>
      <c r="S381" s="28"/>
      <c r="T381" s="28"/>
      <c r="U381" s="28"/>
      <c r="V381" s="28">
        <v>300</v>
      </c>
      <c r="W381" s="28"/>
      <c r="X381" s="28"/>
      <c r="Y381" s="28"/>
      <c r="Z381" s="28">
        <v>300</v>
      </c>
      <c r="AA381" s="26" t="s">
        <v>31</v>
      </c>
      <c r="AB381" s="28">
        <v>182</v>
      </c>
      <c r="AC381" s="28">
        <v>685</v>
      </c>
      <c r="AD381" s="60" t="s">
        <v>155</v>
      </c>
      <c r="AE381" s="54"/>
      <c r="AF381" s="63"/>
      <c r="AG381" s="72"/>
      <c r="AH381" s="72"/>
      <c r="AI381" s="72"/>
      <c r="AJ381" s="72"/>
    </row>
    <row r="382" spans="1:36" s="1" customFormat="1" ht="24.75" customHeight="1">
      <c r="A382" s="21"/>
      <c r="B382" s="50" t="s">
        <v>179</v>
      </c>
      <c r="C382" s="21" t="s">
        <v>23</v>
      </c>
      <c r="D382" s="21" t="s">
        <v>23</v>
      </c>
      <c r="E382" s="28"/>
      <c r="F382" s="30"/>
      <c r="G382" s="26">
        <f>G383+G390</f>
        <v>60631.06</v>
      </c>
      <c r="H382" s="26">
        <f t="shared" si="119"/>
        <v>1421.28</v>
      </c>
      <c r="I382" s="26">
        <f t="shared" si="120"/>
        <v>57982.26</v>
      </c>
      <c r="J382" s="26">
        <f t="shared" si="121"/>
        <v>0</v>
      </c>
      <c r="K382" s="26">
        <f t="shared" si="122"/>
        <v>1227.52</v>
      </c>
      <c r="L382" s="26">
        <f aca="true" t="shared" si="125" ref="L382:Z382">L383+L390</f>
        <v>14903.665</v>
      </c>
      <c r="M382" s="26">
        <f t="shared" si="125"/>
        <v>480</v>
      </c>
      <c r="N382" s="26">
        <f t="shared" si="125"/>
        <v>14236.145</v>
      </c>
      <c r="O382" s="26">
        <f t="shared" si="125"/>
        <v>0</v>
      </c>
      <c r="P382" s="26">
        <f t="shared" si="125"/>
        <v>187.52</v>
      </c>
      <c r="Q382" s="26">
        <f t="shared" si="125"/>
        <v>25242.69</v>
      </c>
      <c r="R382" s="26">
        <f t="shared" si="125"/>
        <v>365.28</v>
      </c>
      <c r="S382" s="26">
        <f t="shared" si="125"/>
        <v>23837.41</v>
      </c>
      <c r="T382" s="26">
        <f t="shared" si="125"/>
        <v>0</v>
      </c>
      <c r="U382" s="26">
        <f t="shared" si="125"/>
        <v>1040</v>
      </c>
      <c r="V382" s="26">
        <f t="shared" si="125"/>
        <v>20484.705</v>
      </c>
      <c r="W382" s="26">
        <f t="shared" si="125"/>
        <v>576</v>
      </c>
      <c r="X382" s="26">
        <f t="shared" si="125"/>
        <v>19908.705</v>
      </c>
      <c r="Y382" s="26">
        <f t="shared" si="125"/>
        <v>0</v>
      </c>
      <c r="Z382" s="26">
        <f t="shared" si="125"/>
        <v>0</v>
      </c>
      <c r="AA382" s="26" t="s">
        <v>31</v>
      </c>
      <c r="AB382" s="28"/>
      <c r="AC382" s="28"/>
      <c r="AD382" s="60" t="s">
        <v>158</v>
      </c>
      <c r="AE382" s="54"/>
      <c r="AF382" s="63"/>
      <c r="AG382" s="72"/>
      <c r="AH382" s="72"/>
      <c r="AI382" s="72"/>
      <c r="AJ382" s="72"/>
    </row>
    <row r="383" spans="1:36" s="1" customFormat="1" ht="24.75" customHeight="1">
      <c r="A383" s="21"/>
      <c r="B383" s="50" t="s">
        <v>181</v>
      </c>
      <c r="C383" s="21" t="s">
        <v>177</v>
      </c>
      <c r="D383" s="21" t="s">
        <v>36</v>
      </c>
      <c r="E383" s="28">
        <f>SUM(E384:E387)</f>
        <v>2.657</v>
      </c>
      <c r="F383" s="30"/>
      <c r="G383" s="26">
        <f>SUM(G384:G389)</f>
        <v>5758.78</v>
      </c>
      <c r="H383" s="26">
        <f t="shared" si="119"/>
        <v>1341.28</v>
      </c>
      <c r="I383" s="26">
        <f t="shared" si="120"/>
        <v>4417.5</v>
      </c>
      <c r="J383" s="26">
        <f t="shared" si="121"/>
        <v>0</v>
      </c>
      <c r="K383" s="26">
        <f t="shared" si="122"/>
        <v>0</v>
      </c>
      <c r="L383" s="26">
        <f aca="true" t="shared" si="126" ref="L383:Z383">SUM(L384:L389)</f>
        <v>2317.5</v>
      </c>
      <c r="M383" s="26">
        <f t="shared" si="126"/>
        <v>400</v>
      </c>
      <c r="N383" s="26">
        <f t="shared" si="126"/>
        <v>1917.5</v>
      </c>
      <c r="O383" s="26">
        <f t="shared" si="126"/>
        <v>0</v>
      </c>
      <c r="P383" s="26">
        <f t="shared" si="126"/>
        <v>0</v>
      </c>
      <c r="Q383" s="26">
        <f t="shared" si="126"/>
        <v>1565.28</v>
      </c>
      <c r="R383" s="26">
        <f t="shared" si="126"/>
        <v>365.28</v>
      </c>
      <c r="S383" s="26">
        <f t="shared" si="126"/>
        <v>1200</v>
      </c>
      <c r="T383" s="26">
        <f t="shared" si="126"/>
        <v>0</v>
      </c>
      <c r="U383" s="26">
        <f t="shared" si="126"/>
        <v>0</v>
      </c>
      <c r="V383" s="26">
        <f t="shared" si="126"/>
        <v>1876</v>
      </c>
      <c r="W383" s="26">
        <f t="shared" si="126"/>
        <v>576</v>
      </c>
      <c r="X383" s="26">
        <f t="shared" si="126"/>
        <v>1300</v>
      </c>
      <c r="Y383" s="26">
        <f t="shared" si="126"/>
        <v>0</v>
      </c>
      <c r="Z383" s="26">
        <f t="shared" si="126"/>
        <v>0</v>
      </c>
      <c r="AA383" s="26" t="s">
        <v>31</v>
      </c>
      <c r="AB383" s="28">
        <f>SUM(AB384)</f>
        <v>139</v>
      </c>
      <c r="AC383" s="28">
        <f>SUM(AC384)</f>
        <v>483</v>
      </c>
      <c r="AD383" s="60" t="s">
        <v>158</v>
      </c>
      <c r="AE383" s="54"/>
      <c r="AF383" s="63"/>
      <c r="AG383" s="72"/>
      <c r="AH383" s="72"/>
      <c r="AI383" s="72"/>
      <c r="AJ383" s="72"/>
    </row>
    <row r="384" spans="1:36" s="1" customFormat="1" ht="45.75" customHeight="1">
      <c r="A384" s="21">
        <v>1</v>
      </c>
      <c r="B384" s="50" t="s">
        <v>806</v>
      </c>
      <c r="C384" s="21" t="s">
        <v>177</v>
      </c>
      <c r="D384" s="21" t="s">
        <v>36</v>
      </c>
      <c r="E384" s="42">
        <v>0.257</v>
      </c>
      <c r="F384" s="30" t="s">
        <v>807</v>
      </c>
      <c r="G384" s="26">
        <f aca="true" t="shared" si="127" ref="G384:G390">SUM(L384,Q384,V384)</f>
        <v>817.5</v>
      </c>
      <c r="H384" s="26">
        <f t="shared" si="119"/>
        <v>0</v>
      </c>
      <c r="I384" s="26">
        <f t="shared" si="120"/>
        <v>817.5</v>
      </c>
      <c r="J384" s="26">
        <f t="shared" si="121"/>
        <v>0</v>
      </c>
      <c r="K384" s="26">
        <f t="shared" si="122"/>
        <v>0</v>
      </c>
      <c r="L384" s="26">
        <v>817.5</v>
      </c>
      <c r="M384" s="26"/>
      <c r="N384" s="26">
        <v>817.5</v>
      </c>
      <c r="O384" s="26"/>
      <c r="P384" s="26"/>
      <c r="Q384" s="26"/>
      <c r="R384" s="26"/>
      <c r="S384" s="26"/>
      <c r="T384" s="26"/>
      <c r="U384" s="26"/>
      <c r="V384" s="26"/>
      <c r="W384" s="26"/>
      <c r="X384" s="26"/>
      <c r="Y384" s="26"/>
      <c r="Z384" s="26"/>
      <c r="AA384" s="26" t="s">
        <v>31</v>
      </c>
      <c r="AB384" s="28">
        <v>139</v>
      </c>
      <c r="AC384" s="28">
        <v>483</v>
      </c>
      <c r="AD384" s="60" t="s">
        <v>158</v>
      </c>
      <c r="AE384" s="54"/>
      <c r="AF384" s="63"/>
      <c r="AG384" s="72"/>
      <c r="AH384" s="72"/>
      <c r="AI384" s="72"/>
      <c r="AJ384" s="72"/>
    </row>
    <row r="385" spans="1:36" s="1" customFormat="1" ht="57" customHeight="1">
      <c r="A385" s="21">
        <v>2</v>
      </c>
      <c r="B385" s="50" t="s">
        <v>808</v>
      </c>
      <c r="C385" s="21" t="s">
        <v>177</v>
      </c>
      <c r="D385" s="21" t="s">
        <v>36</v>
      </c>
      <c r="E385" s="92">
        <v>0.8</v>
      </c>
      <c r="F385" s="93" t="s">
        <v>809</v>
      </c>
      <c r="G385" s="26">
        <f t="shared" si="127"/>
        <v>1100</v>
      </c>
      <c r="H385" s="26">
        <f t="shared" si="119"/>
        <v>0</v>
      </c>
      <c r="I385" s="26">
        <f t="shared" si="120"/>
        <v>1100</v>
      </c>
      <c r="J385" s="26">
        <f t="shared" si="121"/>
        <v>0</v>
      </c>
      <c r="K385" s="26">
        <f t="shared" si="122"/>
        <v>0</v>
      </c>
      <c r="L385" s="94">
        <v>1100</v>
      </c>
      <c r="M385" s="94"/>
      <c r="N385" s="94">
        <v>1100</v>
      </c>
      <c r="O385" s="94"/>
      <c r="P385" s="94"/>
      <c r="Q385" s="94"/>
      <c r="R385" s="94"/>
      <c r="S385" s="94"/>
      <c r="T385" s="94"/>
      <c r="U385" s="94"/>
      <c r="V385" s="94"/>
      <c r="W385" s="94"/>
      <c r="X385" s="94"/>
      <c r="Y385" s="94"/>
      <c r="Z385" s="94"/>
      <c r="AA385" s="28" t="s">
        <v>31</v>
      </c>
      <c r="AB385" s="28">
        <v>28</v>
      </c>
      <c r="AC385" s="28">
        <v>71</v>
      </c>
      <c r="AD385" s="60" t="s">
        <v>57</v>
      </c>
      <c r="AE385" s="54"/>
      <c r="AF385" s="56"/>
      <c r="AG385" s="72"/>
      <c r="AH385" s="72"/>
      <c r="AI385" s="72"/>
      <c r="AJ385" s="72"/>
    </row>
    <row r="386" spans="1:36" s="1" customFormat="1" ht="61.5" customHeight="1">
      <c r="A386" s="21">
        <v>3</v>
      </c>
      <c r="B386" s="50" t="s">
        <v>810</v>
      </c>
      <c r="C386" s="21" t="s">
        <v>177</v>
      </c>
      <c r="D386" s="21" t="s">
        <v>36</v>
      </c>
      <c r="E386" s="92">
        <v>0.8</v>
      </c>
      <c r="F386" s="93" t="s">
        <v>811</v>
      </c>
      <c r="G386" s="26">
        <f t="shared" si="127"/>
        <v>1200</v>
      </c>
      <c r="H386" s="26">
        <f t="shared" si="119"/>
        <v>0</v>
      </c>
      <c r="I386" s="26">
        <f t="shared" si="120"/>
        <v>1200</v>
      </c>
      <c r="J386" s="26">
        <f t="shared" si="121"/>
        <v>0</v>
      </c>
      <c r="K386" s="26">
        <f t="shared" si="122"/>
        <v>0</v>
      </c>
      <c r="L386" s="94"/>
      <c r="M386" s="94"/>
      <c r="N386" s="94"/>
      <c r="O386" s="94"/>
      <c r="P386" s="94"/>
      <c r="Q386" s="94">
        <v>1200</v>
      </c>
      <c r="R386" s="94"/>
      <c r="S386" s="94">
        <v>1200</v>
      </c>
      <c r="T386" s="94"/>
      <c r="U386" s="94"/>
      <c r="V386" s="94"/>
      <c r="W386" s="94"/>
      <c r="X386" s="94"/>
      <c r="Y386" s="94"/>
      <c r="Z386" s="94"/>
      <c r="AA386" s="28" t="s">
        <v>31</v>
      </c>
      <c r="AB386" s="28">
        <v>29</v>
      </c>
      <c r="AC386" s="28">
        <v>87</v>
      </c>
      <c r="AD386" s="60" t="s">
        <v>57</v>
      </c>
      <c r="AE386" s="54"/>
      <c r="AF386" s="56"/>
      <c r="AG386" s="72"/>
      <c r="AH386" s="72"/>
      <c r="AI386" s="72"/>
      <c r="AJ386" s="72"/>
    </row>
    <row r="387" spans="1:36" s="1" customFormat="1" ht="67.5" customHeight="1">
      <c r="A387" s="21">
        <v>4</v>
      </c>
      <c r="B387" s="50" t="s">
        <v>812</v>
      </c>
      <c r="C387" s="21" t="s">
        <v>177</v>
      </c>
      <c r="D387" s="21" t="s">
        <v>36</v>
      </c>
      <c r="E387" s="92">
        <v>0.8</v>
      </c>
      <c r="F387" s="93" t="s">
        <v>813</v>
      </c>
      <c r="G387" s="26">
        <f t="shared" si="127"/>
        <v>1300</v>
      </c>
      <c r="H387" s="26">
        <f t="shared" si="119"/>
        <v>0</v>
      </c>
      <c r="I387" s="26">
        <f t="shared" si="120"/>
        <v>1300</v>
      </c>
      <c r="J387" s="26">
        <f t="shared" si="121"/>
        <v>0</v>
      </c>
      <c r="K387" s="26">
        <f t="shared" si="122"/>
        <v>0</v>
      </c>
      <c r="L387" s="28"/>
      <c r="M387" s="28"/>
      <c r="N387" s="28"/>
      <c r="O387" s="28"/>
      <c r="P387" s="28"/>
      <c r="Q387" s="28"/>
      <c r="R387" s="28"/>
      <c r="S387" s="28"/>
      <c r="T387" s="28"/>
      <c r="U387" s="28"/>
      <c r="V387" s="28">
        <v>1300</v>
      </c>
      <c r="W387" s="28"/>
      <c r="X387" s="28">
        <v>1300</v>
      </c>
      <c r="Y387" s="28"/>
      <c r="Z387" s="28"/>
      <c r="AA387" s="28" t="s">
        <v>31</v>
      </c>
      <c r="AB387" s="28">
        <v>16</v>
      </c>
      <c r="AC387" s="28">
        <v>49</v>
      </c>
      <c r="AD387" s="60" t="s">
        <v>57</v>
      </c>
      <c r="AE387" s="54"/>
      <c r="AF387" s="56"/>
      <c r="AG387" s="72"/>
      <c r="AH387" s="72"/>
      <c r="AI387" s="72"/>
      <c r="AJ387" s="72"/>
    </row>
    <row r="388" spans="1:36" s="8" customFormat="1" ht="60.75" customHeight="1">
      <c r="A388" s="21">
        <v>5</v>
      </c>
      <c r="B388" s="135" t="s">
        <v>814</v>
      </c>
      <c r="C388" s="136" t="s">
        <v>27</v>
      </c>
      <c r="D388" s="136" t="s">
        <v>30</v>
      </c>
      <c r="E388" s="137">
        <v>1</v>
      </c>
      <c r="F388" s="138" t="s">
        <v>815</v>
      </c>
      <c r="G388" s="26">
        <f t="shared" si="127"/>
        <v>765.28</v>
      </c>
      <c r="H388" s="26">
        <f t="shared" si="119"/>
        <v>765.28</v>
      </c>
      <c r="I388" s="26">
        <f t="shared" si="120"/>
        <v>0</v>
      </c>
      <c r="J388" s="26">
        <f t="shared" si="121"/>
        <v>0</v>
      </c>
      <c r="K388" s="26">
        <f t="shared" si="122"/>
        <v>0</v>
      </c>
      <c r="L388" s="149">
        <v>400</v>
      </c>
      <c r="M388" s="149">
        <v>400</v>
      </c>
      <c r="N388" s="149"/>
      <c r="O388" s="149"/>
      <c r="P388" s="149"/>
      <c r="Q388" s="149">
        <v>365.28</v>
      </c>
      <c r="R388" s="149">
        <v>365.28</v>
      </c>
      <c r="S388" s="149"/>
      <c r="T388" s="149"/>
      <c r="U388" s="149"/>
      <c r="V388" s="149"/>
      <c r="W388" s="149"/>
      <c r="X388" s="149"/>
      <c r="Y388" s="149"/>
      <c r="Z388" s="149"/>
      <c r="AA388" s="26" t="s">
        <v>31</v>
      </c>
      <c r="AB388" s="26">
        <v>128</v>
      </c>
      <c r="AC388" s="26">
        <v>475</v>
      </c>
      <c r="AD388" s="155" t="s">
        <v>79</v>
      </c>
      <c r="AE388" s="156"/>
      <c r="AF388" s="157"/>
      <c r="AG388" s="166"/>
      <c r="AH388" s="166"/>
      <c r="AI388" s="166"/>
      <c r="AJ388" s="166"/>
    </row>
    <row r="389" spans="1:36" s="8" customFormat="1" ht="42" customHeight="1">
      <c r="A389" s="21">
        <v>6</v>
      </c>
      <c r="B389" s="135" t="s">
        <v>816</v>
      </c>
      <c r="C389" s="136" t="s">
        <v>27</v>
      </c>
      <c r="D389" s="136" t="s">
        <v>30</v>
      </c>
      <c r="E389" s="137">
        <v>1</v>
      </c>
      <c r="F389" s="138" t="s">
        <v>817</v>
      </c>
      <c r="G389" s="26">
        <f t="shared" si="127"/>
        <v>576</v>
      </c>
      <c r="H389" s="26">
        <f t="shared" si="119"/>
        <v>576</v>
      </c>
      <c r="I389" s="26">
        <f t="shared" si="120"/>
        <v>0</v>
      </c>
      <c r="J389" s="26">
        <f t="shared" si="121"/>
        <v>0</v>
      </c>
      <c r="K389" s="26">
        <f t="shared" si="122"/>
        <v>0</v>
      </c>
      <c r="L389" s="149"/>
      <c r="M389" s="149"/>
      <c r="N389" s="149"/>
      <c r="O389" s="149"/>
      <c r="P389" s="149"/>
      <c r="Q389" s="149"/>
      <c r="R389" s="149"/>
      <c r="S389" s="149"/>
      <c r="T389" s="149"/>
      <c r="U389" s="149"/>
      <c r="V389" s="149">
        <v>576</v>
      </c>
      <c r="W389" s="149">
        <v>576</v>
      </c>
      <c r="X389" s="149"/>
      <c r="Y389" s="149"/>
      <c r="Z389" s="149"/>
      <c r="AA389" s="26" t="s">
        <v>31</v>
      </c>
      <c r="AB389" s="26">
        <v>49</v>
      </c>
      <c r="AC389" s="26">
        <v>166</v>
      </c>
      <c r="AD389" s="155" t="s">
        <v>79</v>
      </c>
      <c r="AE389" s="156"/>
      <c r="AF389" s="157"/>
      <c r="AG389" s="166"/>
      <c r="AH389" s="166"/>
      <c r="AI389" s="166"/>
      <c r="AJ389" s="166"/>
    </row>
    <row r="390" spans="1:36" s="1" customFormat="1" ht="24.75" customHeight="1">
      <c r="A390" s="21"/>
      <c r="B390" s="50" t="s">
        <v>184</v>
      </c>
      <c r="C390" s="21" t="s">
        <v>177</v>
      </c>
      <c r="D390" s="21" t="s">
        <v>30</v>
      </c>
      <c r="E390" s="28"/>
      <c r="F390" s="30"/>
      <c r="G390" s="26">
        <f t="shared" si="127"/>
        <v>54872.28</v>
      </c>
      <c r="H390" s="26">
        <f t="shared" si="119"/>
        <v>80</v>
      </c>
      <c r="I390" s="26">
        <f t="shared" si="120"/>
        <v>53564.76</v>
      </c>
      <c r="J390" s="26">
        <f t="shared" si="121"/>
        <v>0</v>
      </c>
      <c r="K390" s="26">
        <f t="shared" si="122"/>
        <v>1227.52</v>
      </c>
      <c r="L390" s="26">
        <f>SUM(L391:L418)</f>
        <v>12586.165</v>
      </c>
      <c r="M390" s="26">
        <f>SUM(M391:M418)</f>
        <v>80</v>
      </c>
      <c r="N390" s="26">
        <f>SUM(N391:N418)</f>
        <v>12318.645</v>
      </c>
      <c r="O390" s="26">
        <f>SUM(O391:O418)</f>
        <v>0</v>
      </c>
      <c r="P390" s="26">
        <f>SUM(P391:P418)</f>
        <v>187.52</v>
      </c>
      <c r="Q390" s="26">
        <f aca="true" t="shared" si="128" ref="Q390:Z390">SUM(Q391:Q417)</f>
        <v>23677.41</v>
      </c>
      <c r="R390" s="26">
        <f t="shared" si="128"/>
        <v>0</v>
      </c>
      <c r="S390" s="26">
        <f t="shared" si="128"/>
        <v>22637.41</v>
      </c>
      <c r="T390" s="26">
        <f t="shared" si="128"/>
        <v>0</v>
      </c>
      <c r="U390" s="26">
        <f t="shared" si="128"/>
        <v>1040</v>
      </c>
      <c r="V390" s="26">
        <f t="shared" si="128"/>
        <v>18608.705</v>
      </c>
      <c r="W390" s="26">
        <f t="shared" si="128"/>
        <v>0</v>
      </c>
      <c r="X390" s="26">
        <f t="shared" si="128"/>
        <v>18608.705</v>
      </c>
      <c r="Y390" s="26">
        <f t="shared" si="128"/>
        <v>0</v>
      </c>
      <c r="Z390" s="26">
        <f t="shared" si="128"/>
        <v>0</v>
      </c>
      <c r="AA390" s="26" t="s">
        <v>31</v>
      </c>
      <c r="AB390" s="28"/>
      <c r="AC390" s="28"/>
      <c r="AD390" s="60" t="s">
        <v>155</v>
      </c>
      <c r="AE390" s="54"/>
      <c r="AF390" s="56"/>
      <c r="AG390" s="72"/>
      <c r="AH390" s="72"/>
      <c r="AI390" s="72"/>
      <c r="AJ390" s="72"/>
    </row>
    <row r="391" spans="1:32" s="4" customFormat="1" ht="48.75" customHeight="1">
      <c r="A391" s="21">
        <v>1</v>
      </c>
      <c r="B391" s="139" t="s">
        <v>818</v>
      </c>
      <c r="C391" s="21" t="s">
        <v>27</v>
      </c>
      <c r="D391" s="21" t="s">
        <v>185</v>
      </c>
      <c r="E391" s="28">
        <v>1</v>
      </c>
      <c r="F391" s="32" t="s">
        <v>819</v>
      </c>
      <c r="G391" s="26">
        <f aca="true" t="shared" si="129" ref="G391:G427">SUM(L391,Q391,V391)</f>
        <v>6687.04</v>
      </c>
      <c r="H391" s="26">
        <f t="shared" si="119"/>
        <v>0</v>
      </c>
      <c r="I391" s="26">
        <f t="shared" si="120"/>
        <v>6687.04</v>
      </c>
      <c r="J391" s="26">
        <f t="shared" si="121"/>
        <v>0</v>
      </c>
      <c r="K391" s="26">
        <f t="shared" si="122"/>
        <v>0</v>
      </c>
      <c r="L391" s="94">
        <v>1671.76</v>
      </c>
      <c r="M391" s="94"/>
      <c r="N391" s="94">
        <v>1671.76</v>
      </c>
      <c r="O391" s="94"/>
      <c r="P391" s="94"/>
      <c r="Q391" s="94">
        <v>3343.52</v>
      </c>
      <c r="R391" s="94"/>
      <c r="S391" s="94">
        <v>3343.52</v>
      </c>
      <c r="T391" s="94"/>
      <c r="U391" s="94"/>
      <c r="V391" s="94">
        <v>1671.76</v>
      </c>
      <c r="W391" s="94"/>
      <c r="X391" s="94">
        <v>1671.76</v>
      </c>
      <c r="Y391" s="94"/>
      <c r="Z391" s="94"/>
      <c r="AA391" s="26" t="s">
        <v>31</v>
      </c>
      <c r="AB391" s="28">
        <v>499</v>
      </c>
      <c r="AC391" s="28">
        <v>1950</v>
      </c>
      <c r="AD391" s="60" t="s">
        <v>155</v>
      </c>
      <c r="AE391" s="158"/>
      <c r="AF391" s="56"/>
    </row>
    <row r="392" spans="1:32" s="4" customFormat="1" ht="79.5" customHeight="1">
      <c r="A392" s="21">
        <v>2</v>
      </c>
      <c r="B392" s="139" t="s">
        <v>820</v>
      </c>
      <c r="C392" s="21" t="s">
        <v>279</v>
      </c>
      <c r="D392" s="21" t="s">
        <v>185</v>
      </c>
      <c r="E392" s="28">
        <v>1</v>
      </c>
      <c r="F392" s="32" t="s">
        <v>821</v>
      </c>
      <c r="G392" s="26">
        <f t="shared" si="129"/>
        <v>6288.219999999999</v>
      </c>
      <c r="H392" s="26">
        <f t="shared" si="119"/>
        <v>0</v>
      </c>
      <c r="I392" s="26">
        <f t="shared" si="120"/>
        <v>6288.219999999999</v>
      </c>
      <c r="J392" s="26">
        <f t="shared" si="121"/>
        <v>0</v>
      </c>
      <c r="K392" s="26">
        <f t="shared" si="122"/>
        <v>0</v>
      </c>
      <c r="L392" s="94">
        <v>572.055</v>
      </c>
      <c r="M392" s="94"/>
      <c r="N392" s="94">
        <v>572.055</v>
      </c>
      <c r="O392" s="94"/>
      <c r="P392" s="94"/>
      <c r="Q392" s="94">
        <v>3144.11</v>
      </c>
      <c r="R392" s="94"/>
      <c r="S392" s="94">
        <v>3144.11</v>
      </c>
      <c r="T392" s="94"/>
      <c r="U392" s="94"/>
      <c r="V392" s="94">
        <v>2572.055</v>
      </c>
      <c r="W392" s="94"/>
      <c r="X392" s="94">
        <v>2572.055</v>
      </c>
      <c r="Y392" s="94"/>
      <c r="Z392" s="94"/>
      <c r="AA392" s="26" t="s">
        <v>31</v>
      </c>
      <c r="AB392" s="94">
        <v>305</v>
      </c>
      <c r="AC392" s="94">
        <v>970</v>
      </c>
      <c r="AD392" s="60" t="s">
        <v>155</v>
      </c>
      <c r="AE392" s="158"/>
      <c r="AF392" s="63"/>
    </row>
    <row r="393" spans="1:32" s="4" customFormat="1" ht="48" customHeight="1">
      <c r="A393" s="21">
        <v>3</v>
      </c>
      <c r="B393" s="139" t="s">
        <v>822</v>
      </c>
      <c r="C393" s="21" t="s">
        <v>279</v>
      </c>
      <c r="D393" s="21" t="s">
        <v>185</v>
      </c>
      <c r="E393" s="28">
        <v>1</v>
      </c>
      <c r="F393" s="32" t="s">
        <v>823</v>
      </c>
      <c r="G393" s="26">
        <f t="shared" si="129"/>
        <v>6299.5599999999995</v>
      </c>
      <c r="H393" s="26">
        <f t="shared" si="119"/>
        <v>0</v>
      </c>
      <c r="I393" s="26">
        <f t="shared" si="120"/>
        <v>6299.5599999999995</v>
      </c>
      <c r="J393" s="26">
        <f t="shared" si="121"/>
        <v>0</v>
      </c>
      <c r="K393" s="26">
        <f t="shared" si="122"/>
        <v>0</v>
      </c>
      <c r="L393" s="94">
        <v>574.89</v>
      </c>
      <c r="M393" s="94"/>
      <c r="N393" s="94">
        <v>574.89</v>
      </c>
      <c r="O393" s="94"/>
      <c r="P393" s="94"/>
      <c r="Q393" s="94">
        <v>3149.78</v>
      </c>
      <c r="R393" s="94"/>
      <c r="S393" s="94">
        <v>3149.78</v>
      </c>
      <c r="T393" s="94"/>
      <c r="U393" s="94"/>
      <c r="V393" s="94">
        <v>2574.89</v>
      </c>
      <c r="W393" s="94"/>
      <c r="X393" s="94">
        <v>2574.89</v>
      </c>
      <c r="Y393" s="94"/>
      <c r="Z393" s="94"/>
      <c r="AA393" s="26" t="s">
        <v>31</v>
      </c>
      <c r="AB393" s="94">
        <v>162</v>
      </c>
      <c r="AC393" s="94">
        <v>670</v>
      </c>
      <c r="AD393" s="60" t="s">
        <v>155</v>
      </c>
      <c r="AE393" s="158"/>
      <c r="AF393" s="63"/>
    </row>
    <row r="394" spans="1:32" s="4" customFormat="1" ht="34.5" customHeight="1">
      <c r="A394" s="21">
        <v>4</v>
      </c>
      <c r="B394" s="139" t="s">
        <v>824</v>
      </c>
      <c r="C394" s="21" t="s">
        <v>825</v>
      </c>
      <c r="D394" s="21" t="s">
        <v>185</v>
      </c>
      <c r="E394" s="28">
        <v>1</v>
      </c>
      <c r="F394" s="32" t="s">
        <v>826</v>
      </c>
      <c r="G394" s="26">
        <f t="shared" si="129"/>
        <v>4500</v>
      </c>
      <c r="H394" s="26">
        <f t="shared" si="119"/>
        <v>0</v>
      </c>
      <c r="I394" s="26">
        <f t="shared" si="120"/>
        <v>4500</v>
      </c>
      <c r="J394" s="26">
        <f t="shared" si="121"/>
        <v>0</v>
      </c>
      <c r="K394" s="26">
        <f t="shared" si="122"/>
        <v>0</v>
      </c>
      <c r="L394" s="94">
        <v>500</v>
      </c>
      <c r="M394" s="94"/>
      <c r="N394" s="94">
        <v>500</v>
      </c>
      <c r="O394" s="94"/>
      <c r="P394" s="94"/>
      <c r="Q394" s="94">
        <v>2000</v>
      </c>
      <c r="R394" s="94"/>
      <c r="S394" s="94">
        <v>2000</v>
      </c>
      <c r="T394" s="94"/>
      <c r="U394" s="94"/>
      <c r="V394" s="94">
        <v>2000</v>
      </c>
      <c r="W394" s="94"/>
      <c r="X394" s="94">
        <v>2000</v>
      </c>
      <c r="Y394" s="94"/>
      <c r="Z394" s="94"/>
      <c r="AA394" s="26" t="s">
        <v>31</v>
      </c>
      <c r="AB394" s="94">
        <v>576</v>
      </c>
      <c r="AC394" s="94">
        <v>2150</v>
      </c>
      <c r="AD394" s="60" t="s">
        <v>155</v>
      </c>
      <c r="AE394" s="158"/>
      <c r="AF394" s="63"/>
    </row>
    <row r="395" spans="1:32" s="4" customFormat="1" ht="42.75" customHeight="1">
      <c r="A395" s="21">
        <v>5</v>
      </c>
      <c r="B395" s="21" t="s">
        <v>827</v>
      </c>
      <c r="C395" s="21" t="s">
        <v>279</v>
      </c>
      <c r="D395" s="21" t="s">
        <v>185</v>
      </c>
      <c r="E395" s="28">
        <v>1</v>
      </c>
      <c r="F395" s="32" t="s">
        <v>828</v>
      </c>
      <c r="G395" s="26">
        <f t="shared" si="129"/>
        <v>1920</v>
      </c>
      <c r="H395" s="26">
        <f t="shared" si="119"/>
        <v>0</v>
      </c>
      <c r="I395" s="26">
        <f t="shared" si="120"/>
        <v>1920</v>
      </c>
      <c r="J395" s="26">
        <f t="shared" si="121"/>
        <v>0</v>
      </c>
      <c r="K395" s="26">
        <f t="shared" si="122"/>
        <v>0</v>
      </c>
      <c r="L395" s="94">
        <v>200</v>
      </c>
      <c r="M395" s="94"/>
      <c r="N395" s="94">
        <v>200</v>
      </c>
      <c r="O395" s="94"/>
      <c r="P395" s="94"/>
      <c r="Q395" s="94">
        <v>1000</v>
      </c>
      <c r="R395" s="94"/>
      <c r="S395" s="94">
        <v>1000</v>
      </c>
      <c r="T395" s="94"/>
      <c r="U395" s="94"/>
      <c r="V395" s="94">
        <v>720</v>
      </c>
      <c r="W395" s="94"/>
      <c r="X395" s="94">
        <v>720</v>
      </c>
      <c r="Y395" s="94"/>
      <c r="Z395" s="94"/>
      <c r="AA395" s="26" t="s">
        <v>31</v>
      </c>
      <c r="AB395" s="94">
        <v>285</v>
      </c>
      <c r="AC395" s="94">
        <v>1419</v>
      </c>
      <c r="AD395" s="60" t="s">
        <v>155</v>
      </c>
      <c r="AE395" s="158"/>
      <c r="AF395" s="63"/>
    </row>
    <row r="396" spans="1:32" s="4" customFormat="1" ht="45.75" customHeight="1">
      <c r="A396" s="21">
        <v>6</v>
      </c>
      <c r="B396" s="21" t="s">
        <v>829</v>
      </c>
      <c r="C396" s="21" t="s">
        <v>279</v>
      </c>
      <c r="D396" s="21" t="s">
        <v>185</v>
      </c>
      <c r="E396" s="28">
        <v>1</v>
      </c>
      <c r="F396" s="32" t="s">
        <v>830</v>
      </c>
      <c r="G396" s="26">
        <f t="shared" si="129"/>
        <v>2960</v>
      </c>
      <c r="H396" s="26">
        <f t="shared" si="119"/>
        <v>0</v>
      </c>
      <c r="I396" s="26">
        <f t="shared" si="120"/>
        <v>2960</v>
      </c>
      <c r="J396" s="26">
        <f t="shared" si="121"/>
        <v>0</v>
      </c>
      <c r="K396" s="26">
        <f t="shared" si="122"/>
        <v>0</v>
      </c>
      <c r="L396" s="94">
        <v>400</v>
      </c>
      <c r="M396" s="94"/>
      <c r="N396" s="94">
        <v>400</v>
      </c>
      <c r="O396" s="94"/>
      <c r="P396" s="94"/>
      <c r="Q396" s="94">
        <v>1500</v>
      </c>
      <c r="R396" s="94"/>
      <c r="S396" s="94">
        <v>1500</v>
      </c>
      <c r="T396" s="94"/>
      <c r="U396" s="94"/>
      <c r="V396" s="94">
        <v>1060</v>
      </c>
      <c r="W396" s="94"/>
      <c r="X396" s="94">
        <v>1060</v>
      </c>
      <c r="Y396" s="94"/>
      <c r="Z396" s="94"/>
      <c r="AA396" s="26" t="s">
        <v>31</v>
      </c>
      <c r="AB396" s="94">
        <v>418</v>
      </c>
      <c r="AC396" s="94">
        <f>2089</f>
        <v>2089</v>
      </c>
      <c r="AD396" s="60" t="s">
        <v>155</v>
      </c>
      <c r="AE396" s="158"/>
      <c r="AF396" s="63"/>
    </row>
    <row r="397" spans="1:32" s="4" customFormat="1" ht="120.75" customHeight="1">
      <c r="A397" s="21">
        <v>7</v>
      </c>
      <c r="B397" s="21" t="s">
        <v>831</v>
      </c>
      <c r="C397" s="21" t="s">
        <v>27</v>
      </c>
      <c r="D397" s="21" t="s">
        <v>185</v>
      </c>
      <c r="E397" s="28">
        <v>1</v>
      </c>
      <c r="F397" s="32" t="s">
        <v>832</v>
      </c>
      <c r="G397" s="26">
        <f t="shared" si="129"/>
        <v>735</v>
      </c>
      <c r="H397" s="26">
        <f t="shared" si="119"/>
        <v>0</v>
      </c>
      <c r="I397" s="26">
        <f t="shared" si="120"/>
        <v>735</v>
      </c>
      <c r="J397" s="26">
        <f t="shared" si="121"/>
        <v>0</v>
      </c>
      <c r="K397" s="26">
        <f t="shared" si="122"/>
        <v>0</v>
      </c>
      <c r="L397" s="94">
        <v>735</v>
      </c>
      <c r="M397" s="94"/>
      <c r="N397" s="94">
        <v>735</v>
      </c>
      <c r="O397" s="94"/>
      <c r="P397" s="94"/>
      <c r="Q397" s="94"/>
      <c r="R397" s="94"/>
      <c r="S397" s="94"/>
      <c r="T397" s="94"/>
      <c r="U397" s="94"/>
      <c r="V397" s="94"/>
      <c r="W397" s="94"/>
      <c r="X397" s="94"/>
      <c r="Y397" s="94"/>
      <c r="Z397" s="94"/>
      <c r="AA397" s="26" t="s">
        <v>31</v>
      </c>
      <c r="AB397" s="28">
        <v>958</v>
      </c>
      <c r="AC397" s="28">
        <v>2980</v>
      </c>
      <c r="AD397" s="60" t="s">
        <v>155</v>
      </c>
      <c r="AF397" s="63"/>
    </row>
    <row r="398" spans="1:32" s="4" customFormat="1" ht="66.75" customHeight="1">
      <c r="A398" s="21">
        <v>8</v>
      </c>
      <c r="B398" s="21" t="s">
        <v>833</v>
      </c>
      <c r="C398" s="21" t="s">
        <v>27</v>
      </c>
      <c r="D398" s="21" t="s">
        <v>185</v>
      </c>
      <c r="E398" s="28">
        <v>1</v>
      </c>
      <c r="F398" s="32" t="s">
        <v>834</v>
      </c>
      <c r="G398" s="26">
        <f t="shared" si="129"/>
        <v>2000</v>
      </c>
      <c r="H398" s="26">
        <f t="shared" si="119"/>
        <v>0</v>
      </c>
      <c r="I398" s="26">
        <f t="shared" si="120"/>
        <v>2000</v>
      </c>
      <c r="J398" s="26">
        <f t="shared" si="121"/>
        <v>0</v>
      </c>
      <c r="K398" s="26">
        <f t="shared" si="122"/>
        <v>0</v>
      </c>
      <c r="L398" s="94"/>
      <c r="M398" s="94"/>
      <c r="N398" s="94"/>
      <c r="O398" s="94"/>
      <c r="P398" s="94"/>
      <c r="Q398" s="94">
        <v>1500</v>
      </c>
      <c r="R398" s="94"/>
      <c r="S398" s="94">
        <v>1500</v>
      </c>
      <c r="T398" s="94"/>
      <c r="U398" s="94"/>
      <c r="V398" s="94">
        <v>500</v>
      </c>
      <c r="W398" s="94"/>
      <c r="X398" s="94">
        <v>500</v>
      </c>
      <c r="Y398" s="94"/>
      <c r="Z398" s="94"/>
      <c r="AA398" s="26" t="s">
        <v>31</v>
      </c>
      <c r="AB398" s="97">
        <f>AC398/3</f>
        <v>108</v>
      </c>
      <c r="AC398" s="97">
        <v>324</v>
      </c>
      <c r="AD398" s="60" t="s">
        <v>155</v>
      </c>
      <c r="AF398" s="63"/>
    </row>
    <row r="399" spans="1:32" s="4" customFormat="1" ht="36.75" customHeight="1">
      <c r="A399" s="21">
        <v>9</v>
      </c>
      <c r="B399" s="50" t="s">
        <v>835</v>
      </c>
      <c r="C399" s="21" t="s">
        <v>177</v>
      </c>
      <c r="D399" s="21" t="s">
        <v>185</v>
      </c>
      <c r="E399" s="28">
        <v>1</v>
      </c>
      <c r="F399" s="22" t="s">
        <v>836</v>
      </c>
      <c r="G399" s="26">
        <f t="shared" si="129"/>
        <v>170</v>
      </c>
      <c r="H399" s="26">
        <f t="shared" si="119"/>
        <v>0</v>
      </c>
      <c r="I399" s="26">
        <f t="shared" si="120"/>
        <v>170</v>
      </c>
      <c r="J399" s="26">
        <f t="shared" si="121"/>
        <v>0</v>
      </c>
      <c r="K399" s="26">
        <f t="shared" si="122"/>
        <v>0</v>
      </c>
      <c r="L399" s="26">
        <v>170</v>
      </c>
      <c r="M399" s="26"/>
      <c r="N399" s="26">
        <v>170</v>
      </c>
      <c r="O399" s="26"/>
      <c r="P399" s="26"/>
      <c r="Q399" s="94"/>
      <c r="R399" s="94"/>
      <c r="S399" s="94"/>
      <c r="T399" s="94"/>
      <c r="U399" s="94"/>
      <c r="V399" s="94"/>
      <c r="W399" s="94"/>
      <c r="X399" s="94"/>
      <c r="Y399" s="94"/>
      <c r="Z399" s="94"/>
      <c r="AA399" s="26" t="s">
        <v>31</v>
      </c>
      <c r="AB399" s="159">
        <v>48</v>
      </c>
      <c r="AC399" s="159">
        <v>170</v>
      </c>
      <c r="AD399" s="60" t="s">
        <v>155</v>
      </c>
      <c r="AF399" s="63"/>
    </row>
    <row r="400" spans="1:32" s="4" customFormat="1" ht="36.75" customHeight="1">
      <c r="A400" s="21">
        <v>10</v>
      </c>
      <c r="B400" s="50" t="s">
        <v>837</v>
      </c>
      <c r="C400" s="21" t="s">
        <v>177</v>
      </c>
      <c r="D400" s="21" t="s">
        <v>185</v>
      </c>
      <c r="E400" s="28">
        <v>1</v>
      </c>
      <c r="F400" s="22" t="s">
        <v>838</v>
      </c>
      <c r="G400" s="26">
        <f t="shared" si="129"/>
        <v>170</v>
      </c>
      <c r="H400" s="26">
        <f t="shared" si="119"/>
        <v>0</v>
      </c>
      <c r="I400" s="26">
        <f t="shared" si="120"/>
        <v>170</v>
      </c>
      <c r="J400" s="26">
        <f t="shared" si="121"/>
        <v>0</v>
      </c>
      <c r="K400" s="26">
        <f t="shared" si="122"/>
        <v>0</v>
      </c>
      <c r="L400" s="26">
        <v>170</v>
      </c>
      <c r="M400" s="26"/>
      <c r="N400" s="26">
        <v>170</v>
      </c>
      <c r="O400" s="26"/>
      <c r="P400" s="26"/>
      <c r="Q400" s="94"/>
      <c r="R400" s="94"/>
      <c r="S400" s="94"/>
      <c r="T400" s="94"/>
      <c r="U400" s="94"/>
      <c r="V400" s="94"/>
      <c r="W400" s="94"/>
      <c r="X400" s="94"/>
      <c r="Y400" s="94"/>
      <c r="Z400" s="94"/>
      <c r="AA400" s="26" t="s">
        <v>31</v>
      </c>
      <c r="AB400" s="159">
        <v>92</v>
      </c>
      <c r="AC400" s="159">
        <v>295</v>
      </c>
      <c r="AD400" s="60" t="s">
        <v>155</v>
      </c>
      <c r="AF400" s="63"/>
    </row>
    <row r="401" spans="1:32" s="4" customFormat="1" ht="36.75" customHeight="1">
      <c r="A401" s="21">
        <v>11</v>
      </c>
      <c r="B401" s="50" t="s">
        <v>839</v>
      </c>
      <c r="C401" s="21" t="s">
        <v>177</v>
      </c>
      <c r="D401" s="21" t="s">
        <v>185</v>
      </c>
      <c r="E401" s="28">
        <v>1</v>
      </c>
      <c r="F401" s="22" t="s">
        <v>836</v>
      </c>
      <c r="G401" s="26">
        <f t="shared" si="129"/>
        <v>170</v>
      </c>
      <c r="H401" s="26">
        <f t="shared" si="119"/>
        <v>0</v>
      </c>
      <c r="I401" s="26">
        <f t="shared" si="120"/>
        <v>170</v>
      </c>
      <c r="J401" s="26">
        <f t="shared" si="121"/>
        <v>0</v>
      </c>
      <c r="K401" s="26">
        <f t="shared" si="122"/>
        <v>0</v>
      </c>
      <c r="L401" s="26">
        <v>170</v>
      </c>
      <c r="M401" s="26"/>
      <c r="N401" s="26">
        <v>170</v>
      </c>
      <c r="O401" s="26"/>
      <c r="P401" s="26"/>
      <c r="Q401" s="94"/>
      <c r="R401" s="94"/>
      <c r="S401" s="94"/>
      <c r="T401" s="94"/>
      <c r="U401" s="94"/>
      <c r="V401" s="94"/>
      <c r="W401" s="94"/>
      <c r="X401" s="94"/>
      <c r="Y401" s="94"/>
      <c r="Z401" s="94"/>
      <c r="AA401" s="26" t="s">
        <v>31</v>
      </c>
      <c r="AB401" s="160">
        <v>28</v>
      </c>
      <c r="AC401" s="159">
        <v>75</v>
      </c>
      <c r="AD401" s="60" t="s">
        <v>155</v>
      </c>
      <c r="AF401" s="63"/>
    </row>
    <row r="402" spans="1:32" s="4" customFormat="1" ht="36.75" customHeight="1">
      <c r="A402" s="21">
        <v>12</v>
      </c>
      <c r="B402" s="50" t="s">
        <v>840</v>
      </c>
      <c r="C402" s="21" t="s">
        <v>177</v>
      </c>
      <c r="D402" s="21" t="s">
        <v>185</v>
      </c>
      <c r="E402" s="28">
        <v>1</v>
      </c>
      <c r="F402" s="22" t="s">
        <v>838</v>
      </c>
      <c r="G402" s="26">
        <f t="shared" si="129"/>
        <v>170</v>
      </c>
      <c r="H402" s="26">
        <f t="shared" si="119"/>
        <v>0</v>
      </c>
      <c r="I402" s="26">
        <f t="shared" si="120"/>
        <v>170</v>
      </c>
      <c r="J402" s="26">
        <f t="shared" si="121"/>
        <v>0</v>
      </c>
      <c r="K402" s="26">
        <f t="shared" si="122"/>
        <v>0</v>
      </c>
      <c r="L402" s="26">
        <v>170</v>
      </c>
      <c r="M402" s="26"/>
      <c r="N402" s="26">
        <v>170</v>
      </c>
      <c r="O402" s="26"/>
      <c r="P402" s="26"/>
      <c r="Q402" s="94"/>
      <c r="R402" s="94"/>
      <c r="S402" s="94"/>
      <c r="T402" s="94"/>
      <c r="U402" s="94"/>
      <c r="V402" s="94"/>
      <c r="W402" s="94"/>
      <c r="X402" s="94"/>
      <c r="Y402" s="94"/>
      <c r="Z402" s="94"/>
      <c r="AA402" s="26" t="s">
        <v>31</v>
      </c>
      <c r="AB402" s="159">
        <v>25</v>
      </c>
      <c r="AC402" s="159">
        <v>93</v>
      </c>
      <c r="AD402" s="60" t="s">
        <v>155</v>
      </c>
      <c r="AF402" s="63"/>
    </row>
    <row r="403" spans="1:32" s="4" customFormat="1" ht="36.75" customHeight="1">
      <c r="A403" s="21">
        <v>13</v>
      </c>
      <c r="B403" s="50" t="s">
        <v>841</v>
      </c>
      <c r="C403" s="21" t="s">
        <v>177</v>
      </c>
      <c r="D403" s="21" t="s">
        <v>185</v>
      </c>
      <c r="E403" s="28">
        <v>1</v>
      </c>
      <c r="F403" s="22" t="s">
        <v>836</v>
      </c>
      <c r="G403" s="26">
        <f t="shared" si="129"/>
        <v>170</v>
      </c>
      <c r="H403" s="26">
        <f t="shared" si="119"/>
        <v>0</v>
      </c>
      <c r="I403" s="26">
        <f t="shared" si="120"/>
        <v>170</v>
      </c>
      <c r="J403" s="26">
        <f t="shared" si="121"/>
        <v>0</v>
      </c>
      <c r="K403" s="26">
        <f t="shared" si="122"/>
        <v>0</v>
      </c>
      <c r="L403" s="26">
        <v>170</v>
      </c>
      <c r="M403" s="26"/>
      <c r="N403" s="26">
        <v>170</v>
      </c>
      <c r="O403" s="26"/>
      <c r="P403" s="26"/>
      <c r="Q403" s="94"/>
      <c r="R403" s="94"/>
      <c r="S403" s="94"/>
      <c r="T403" s="94"/>
      <c r="U403" s="94"/>
      <c r="V403" s="94"/>
      <c r="W403" s="94"/>
      <c r="X403" s="94"/>
      <c r="Y403" s="94"/>
      <c r="Z403" s="94"/>
      <c r="AA403" s="26" t="s">
        <v>31</v>
      </c>
      <c r="AB403" s="159">
        <v>54</v>
      </c>
      <c r="AC403" s="159">
        <v>153</v>
      </c>
      <c r="AD403" s="60" t="s">
        <v>155</v>
      </c>
      <c r="AF403" s="63"/>
    </row>
    <row r="404" spans="1:32" s="4" customFormat="1" ht="36.75" customHeight="1">
      <c r="A404" s="21">
        <v>14</v>
      </c>
      <c r="B404" s="50" t="s">
        <v>842</v>
      </c>
      <c r="C404" s="21" t="s">
        <v>177</v>
      </c>
      <c r="D404" s="21" t="s">
        <v>185</v>
      </c>
      <c r="E404" s="28">
        <v>1</v>
      </c>
      <c r="F404" s="22" t="s">
        <v>838</v>
      </c>
      <c r="G404" s="26">
        <f t="shared" si="129"/>
        <v>170</v>
      </c>
      <c r="H404" s="26">
        <f t="shared" si="119"/>
        <v>0</v>
      </c>
      <c r="I404" s="26">
        <f t="shared" si="120"/>
        <v>170</v>
      </c>
      <c r="J404" s="26">
        <f t="shared" si="121"/>
        <v>0</v>
      </c>
      <c r="K404" s="26">
        <f t="shared" si="122"/>
        <v>0</v>
      </c>
      <c r="L404" s="26">
        <v>170</v>
      </c>
      <c r="M404" s="26"/>
      <c r="N404" s="26">
        <v>170</v>
      </c>
      <c r="O404" s="26"/>
      <c r="P404" s="26"/>
      <c r="Q404" s="94"/>
      <c r="R404" s="94"/>
      <c r="S404" s="94"/>
      <c r="T404" s="94"/>
      <c r="U404" s="94"/>
      <c r="V404" s="94"/>
      <c r="W404" s="94"/>
      <c r="X404" s="94"/>
      <c r="Y404" s="94"/>
      <c r="Z404" s="94"/>
      <c r="AA404" s="26" t="s">
        <v>31</v>
      </c>
      <c r="AB404" s="159">
        <v>124</v>
      </c>
      <c r="AC404" s="159">
        <v>410</v>
      </c>
      <c r="AD404" s="60" t="s">
        <v>155</v>
      </c>
      <c r="AF404" s="63"/>
    </row>
    <row r="405" spans="1:32" s="4" customFormat="1" ht="36.75" customHeight="1">
      <c r="A405" s="21">
        <v>15</v>
      </c>
      <c r="B405" s="50" t="s">
        <v>843</v>
      </c>
      <c r="C405" s="21" t="s">
        <v>177</v>
      </c>
      <c r="D405" s="21" t="s">
        <v>185</v>
      </c>
      <c r="E405" s="28">
        <v>1</v>
      </c>
      <c r="F405" s="22" t="s">
        <v>838</v>
      </c>
      <c r="G405" s="26">
        <f t="shared" si="129"/>
        <v>170</v>
      </c>
      <c r="H405" s="26">
        <f t="shared" si="119"/>
        <v>0</v>
      </c>
      <c r="I405" s="26">
        <f t="shared" si="120"/>
        <v>170</v>
      </c>
      <c r="J405" s="26">
        <f t="shared" si="121"/>
        <v>0</v>
      </c>
      <c r="K405" s="26">
        <f t="shared" si="122"/>
        <v>0</v>
      </c>
      <c r="L405" s="26">
        <v>170</v>
      </c>
      <c r="M405" s="26"/>
      <c r="N405" s="26">
        <v>170</v>
      </c>
      <c r="O405" s="26"/>
      <c r="P405" s="26"/>
      <c r="Q405" s="94"/>
      <c r="R405" s="94"/>
      <c r="S405" s="94"/>
      <c r="T405" s="94"/>
      <c r="U405" s="94"/>
      <c r="V405" s="94"/>
      <c r="W405" s="94"/>
      <c r="X405" s="94"/>
      <c r="Y405" s="94"/>
      <c r="Z405" s="94"/>
      <c r="AA405" s="26" t="s">
        <v>31</v>
      </c>
      <c r="AB405" s="159">
        <v>56</v>
      </c>
      <c r="AC405" s="159">
        <v>212</v>
      </c>
      <c r="AD405" s="60" t="s">
        <v>155</v>
      </c>
      <c r="AF405" s="63"/>
    </row>
    <row r="406" spans="1:32" s="4" customFormat="1" ht="45.75" customHeight="1">
      <c r="A406" s="21">
        <v>16</v>
      </c>
      <c r="B406" s="21" t="s">
        <v>844</v>
      </c>
      <c r="C406" s="21" t="s">
        <v>27</v>
      </c>
      <c r="D406" s="21" t="s">
        <v>185</v>
      </c>
      <c r="E406" s="28">
        <v>1</v>
      </c>
      <c r="F406" s="22" t="s">
        <v>845</v>
      </c>
      <c r="G406" s="26">
        <f t="shared" si="129"/>
        <v>34</v>
      </c>
      <c r="H406" s="26">
        <f t="shared" si="119"/>
        <v>0</v>
      </c>
      <c r="I406" s="26">
        <f t="shared" si="120"/>
        <v>34</v>
      </c>
      <c r="J406" s="26">
        <f t="shared" si="121"/>
        <v>0</v>
      </c>
      <c r="K406" s="26">
        <f t="shared" si="122"/>
        <v>0</v>
      </c>
      <c r="L406" s="94">
        <v>34</v>
      </c>
      <c r="M406" s="94"/>
      <c r="N406" s="94">
        <v>34</v>
      </c>
      <c r="O406" s="94"/>
      <c r="P406" s="94"/>
      <c r="Q406" s="94"/>
      <c r="R406" s="94"/>
      <c r="S406" s="94"/>
      <c r="T406" s="94"/>
      <c r="U406" s="94"/>
      <c r="V406" s="94"/>
      <c r="W406" s="94"/>
      <c r="X406" s="94"/>
      <c r="Y406" s="94"/>
      <c r="Z406" s="94"/>
      <c r="AA406" s="26" t="s">
        <v>31</v>
      </c>
      <c r="AB406" s="28">
        <v>560</v>
      </c>
      <c r="AC406" s="28">
        <f>AB406*3.5</f>
        <v>1960</v>
      </c>
      <c r="AD406" s="60" t="s">
        <v>155</v>
      </c>
      <c r="AF406" s="63"/>
    </row>
    <row r="407" spans="1:32" s="4" customFormat="1" ht="24.75" customHeight="1">
      <c r="A407" s="21">
        <v>17</v>
      </c>
      <c r="B407" s="21" t="s">
        <v>846</v>
      </c>
      <c r="C407" s="21" t="s">
        <v>27</v>
      </c>
      <c r="D407" s="21" t="s">
        <v>185</v>
      </c>
      <c r="E407" s="28">
        <v>1</v>
      </c>
      <c r="F407" s="22" t="s">
        <v>847</v>
      </c>
      <c r="G407" s="26">
        <f t="shared" si="129"/>
        <v>25</v>
      </c>
      <c r="H407" s="26">
        <f aca="true" t="shared" si="130" ref="H407:H429">M407+R407+W407</f>
        <v>0</v>
      </c>
      <c r="I407" s="26">
        <f aca="true" t="shared" si="131" ref="I407:I429">N407+S407+X407</f>
        <v>25</v>
      </c>
      <c r="J407" s="26">
        <f aca="true" t="shared" si="132" ref="J407:J429">O407+T407+Y407</f>
        <v>0</v>
      </c>
      <c r="K407" s="26">
        <f aca="true" t="shared" si="133" ref="K407:K429">P407+U407+Z407</f>
        <v>0</v>
      </c>
      <c r="L407" s="94">
        <v>25</v>
      </c>
      <c r="M407" s="94"/>
      <c r="N407" s="94">
        <v>25</v>
      </c>
      <c r="O407" s="94"/>
      <c r="P407" s="94"/>
      <c r="Q407" s="94"/>
      <c r="R407" s="94"/>
      <c r="S407" s="94"/>
      <c r="T407" s="94"/>
      <c r="U407" s="94"/>
      <c r="V407" s="94"/>
      <c r="W407" s="94"/>
      <c r="X407" s="94"/>
      <c r="Y407" s="94"/>
      <c r="Z407" s="94"/>
      <c r="AA407" s="26" t="s">
        <v>31</v>
      </c>
      <c r="AB407" s="28"/>
      <c r="AC407" s="28"/>
      <c r="AD407" s="60" t="s">
        <v>155</v>
      </c>
      <c r="AF407" s="63"/>
    </row>
    <row r="408" spans="1:32" s="4" customFormat="1" ht="37.5" customHeight="1">
      <c r="A408" s="21">
        <v>18</v>
      </c>
      <c r="B408" s="50" t="s">
        <v>848</v>
      </c>
      <c r="C408" s="21" t="s">
        <v>177</v>
      </c>
      <c r="D408" s="21" t="s">
        <v>185</v>
      </c>
      <c r="E408" s="28">
        <v>7</v>
      </c>
      <c r="F408" s="93" t="s">
        <v>849</v>
      </c>
      <c r="G408" s="26">
        <f t="shared" si="129"/>
        <v>63</v>
      </c>
      <c r="H408" s="26">
        <f t="shared" si="130"/>
        <v>0</v>
      </c>
      <c r="I408" s="26">
        <f t="shared" si="131"/>
        <v>63</v>
      </c>
      <c r="J408" s="26">
        <f t="shared" si="132"/>
        <v>0</v>
      </c>
      <c r="K408" s="26">
        <f t="shared" si="133"/>
        <v>0</v>
      </c>
      <c r="L408" s="94">
        <v>63</v>
      </c>
      <c r="M408" s="94"/>
      <c r="N408" s="94">
        <v>63</v>
      </c>
      <c r="O408" s="94"/>
      <c r="P408" s="94"/>
      <c r="Q408" s="94"/>
      <c r="R408" s="94"/>
      <c r="S408" s="94"/>
      <c r="T408" s="94"/>
      <c r="U408" s="94"/>
      <c r="V408" s="94"/>
      <c r="W408" s="94"/>
      <c r="X408" s="94"/>
      <c r="Y408" s="94"/>
      <c r="Z408" s="94"/>
      <c r="AA408" s="26" t="s">
        <v>31</v>
      </c>
      <c r="AB408" s="28">
        <v>690</v>
      </c>
      <c r="AC408" s="28">
        <f>AB408*3</f>
        <v>2070</v>
      </c>
      <c r="AD408" s="60" t="s">
        <v>155</v>
      </c>
      <c r="AF408" s="63"/>
    </row>
    <row r="409" spans="1:32" s="4" customFormat="1" ht="69" customHeight="1">
      <c r="A409" s="21">
        <v>19</v>
      </c>
      <c r="B409" s="21" t="s">
        <v>850</v>
      </c>
      <c r="C409" s="21" t="s">
        <v>27</v>
      </c>
      <c r="D409" s="21" t="s">
        <v>185</v>
      </c>
      <c r="E409" s="21">
        <v>1</v>
      </c>
      <c r="F409" s="32" t="s">
        <v>851</v>
      </c>
      <c r="G409" s="26">
        <f t="shared" si="129"/>
        <v>19600</v>
      </c>
      <c r="H409" s="26">
        <f t="shared" si="130"/>
        <v>0</v>
      </c>
      <c r="I409" s="26">
        <f t="shared" si="131"/>
        <v>19600</v>
      </c>
      <c r="J409" s="26">
        <f t="shared" si="132"/>
        <v>0</v>
      </c>
      <c r="K409" s="26">
        <f t="shared" si="133"/>
        <v>0</v>
      </c>
      <c r="L409" s="21">
        <v>5800</v>
      </c>
      <c r="M409" s="21"/>
      <c r="N409" s="21">
        <v>5800</v>
      </c>
      <c r="O409" s="21"/>
      <c r="P409" s="21"/>
      <c r="Q409" s="21">
        <v>7000</v>
      </c>
      <c r="R409" s="21"/>
      <c r="S409" s="21">
        <v>7000</v>
      </c>
      <c r="T409" s="21"/>
      <c r="U409" s="21"/>
      <c r="V409" s="21">
        <v>6800</v>
      </c>
      <c r="W409" s="21"/>
      <c r="X409" s="21">
        <v>6800</v>
      </c>
      <c r="Y409" s="21"/>
      <c r="Z409" s="21"/>
      <c r="AA409" s="26" t="s">
        <v>31</v>
      </c>
      <c r="AB409" s="28"/>
      <c r="AC409" s="28"/>
      <c r="AD409" s="60" t="s">
        <v>155</v>
      </c>
      <c r="AF409" s="63"/>
    </row>
    <row r="410" spans="1:32" s="4" customFormat="1" ht="34.5" customHeight="1">
      <c r="A410" s="21">
        <v>20</v>
      </c>
      <c r="B410" s="21" t="s">
        <v>852</v>
      </c>
      <c r="C410" s="21" t="s">
        <v>27</v>
      </c>
      <c r="D410" s="21" t="s">
        <v>185</v>
      </c>
      <c r="E410" s="97">
        <v>1</v>
      </c>
      <c r="F410" s="22" t="s">
        <v>853</v>
      </c>
      <c r="G410" s="26">
        <f t="shared" si="129"/>
        <v>400</v>
      </c>
      <c r="H410" s="26">
        <f t="shared" si="130"/>
        <v>0</v>
      </c>
      <c r="I410" s="26">
        <f t="shared" si="131"/>
        <v>400</v>
      </c>
      <c r="J410" s="26">
        <f t="shared" si="132"/>
        <v>0</v>
      </c>
      <c r="K410" s="26">
        <f t="shared" si="133"/>
        <v>0</v>
      </c>
      <c r="L410" s="36">
        <v>400</v>
      </c>
      <c r="M410" s="36"/>
      <c r="N410" s="36">
        <v>400</v>
      </c>
      <c r="O410" s="36"/>
      <c r="P410" s="36"/>
      <c r="Q410" s="36"/>
      <c r="R410" s="36"/>
      <c r="S410" s="36"/>
      <c r="T410" s="36"/>
      <c r="U410" s="36"/>
      <c r="V410" s="36"/>
      <c r="W410" s="36"/>
      <c r="X410" s="36"/>
      <c r="Y410" s="36"/>
      <c r="Z410" s="36"/>
      <c r="AA410" s="26" t="s">
        <v>31</v>
      </c>
      <c r="AB410" s="97">
        <v>25</v>
      </c>
      <c r="AC410" s="97">
        <v>75</v>
      </c>
      <c r="AD410" s="60" t="s">
        <v>155</v>
      </c>
      <c r="AF410" s="63"/>
    </row>
    <row r="411" spans="1:32" s="4" customFormat="1" ht="34.5" customHeight="1">
      <c r="A411" s="21">
        <v>21</v>
      </c>
      <c r="B411" s="21" t="s">
        <v>854</v>
      </c>
      <c r="C411" s="21" t="s">
        <v>27</v>
      </c>
      <c r="D411" s="21" t="s">
        <v>185</v>
      </c>
      <c r="E411" s="97">
        <v>1</v>
      </c>
      <c r="F411" s="22" t="s">
        <v>855</v>
      </c>
      <c r="G411" s="26">
        <f t="shared" si="129"/>
        <v>400</v>
      </c>
      <c r="H411" s="26">
        <f t="shared" si="130"/>
        <v>0</v>
      </c>
      <c r="I411" s="26">
        <f t="shared" si="131"/>
        <v>400</v>
      </c>
      <c r="J411" s="26">
        <f t="shared" si="132"/>
        <v>0</v>
      </c>
      <c r="K411" s="26">
        <f t="shared" si="133"/>
        <v>0</v>
      </c>
      <c r="L411" s="36"/>
      <c r="M411" s="36"/>
      <c r="N411" s="36"/>
      <c r="O411" s="36"/>
      <c r="P411" s="36"/>
      <c r="Q411" s="36"/>
      <c r="R411" s="36"/>
      <c r="S411" s="36"/>
      <c r="T411" s="36"/>
      <c r="U411" s="36"/>
      <c r="V411" s="36">
        <v>400</v>
      </c>
      <c r="W411" s="36"/>
      <c r="X411" s="36">
        <v>400</v>
      </c>
      <c r="Y411" s="36"/>
      <c r="Z411" s="36"/>
      <c r="AA411" s="26" t="s">
        <v>31</v>
      </c>
      <c r="AB411" s="97">
        <v>35</v>
      </c>
      <c r="AC411" s="97">
        <v>105</v>
      </c>
      <c r="AD411" s="60" t="s">
        <v>155</v>
      </c>
      <c r="AF411" s="63"/>
    </row>
    <row r="412" spans="1:32" s="4" customFormat="1" ht="34.5" customHeight="1">
      <c r="A412" s="21">
        <v>22</v>
      </c>
      <c r="B412" s="21" t="s">
        <v>856</v>
      </c>
      <c r="C412" s="21" t="s">
        <v>27</v>
      </c>
      <c r="D412" s="21" t="s">
        <v>185</v>
      </c>
      <c r="E412" s="97">
        <v>1</v>
      </c>
      <c r="F412" s="22" t="s">
        <v>857</v>
      </c>
      <c r="G412" s="26">
        <f t="shared" si="129"/>
        <v>300</v>
      </c>
      <c r="H412" s="26">
        <f t="shared" si="130"/>
        <v>0</v>
      </c>
      <c r="I412" s="26">
        <f t="shared" si="131"/>
        <v>0</v>
      </c>
      <c r="J412" s="26">
        <f t="shared" si="132"/>
        <v>0</v>
      </c>
      <c r="K412" s="26">
        <f t="shared" si="133"/>
        <v>300</v>
      </c>
      <c r="L412" s="36"/>
      <c r="M412" s="36"/>
      <c r="N412" s="36"/>
      <c r="O412" s="36"/>
      <c r="P412" s="36"/>
      <c r="Q412" s="36">
        <v>300</v>
      </c>
      <c r="R412" s="36"/>
      <c r="S412" s="36"/>
      <c r="T412" s="36"/>
      <c r="U412" s="36">
        <v>300</v>
      </c>
      <c r="V412" s="36"/>
      <c r="W412" s="36"/>
      <c r="X412" s="36"/>
      <c r="Y412" s="36"/>
      <c r="Z412" s="36"/>
      <c r="AA412" s="26" t="s">
        <v>31</v>
      </c>
      <c r="AB412" s="160">
        <v>15</v>
      </c>
      <c r="AC412" s="159">
        <v>45</v>
      </c>
      <c r="AD412" s="60" t="s">
        <v>155</v>
      </c>
      <c r="AF412" s="63"/>
    </row>
    <row r="413" spans="1:32" s="4" customFormat="1" ht="34.5" customHeight="1">
      <c r="A413" s="21">
        <v>23</v>
      </c>
      <c r="B413" s="21" t="s">
        <v>858</v>
      </c>
      <c r="C413" s="21" t="s">
        <v>27</v>
      </c>
      <c r="D413" s="21" t="s">
        <v>185</v>
      </c>
      <c r="E413" s="97">
        <v>1</v>
      </c>
      <c r="F413" s="22" t="s">
        <v>857</v>
      </c>
      <c r="G413" s="26">
        <f t="shared" si="129"/>
        <v>350</v>
      </c>
      <c r="H413" s="26">
        <f t="shared" si="130"/>
        <v>0</v>
      </c>
      <c r="I413" s="26">
        <f t="shared" si="131"/>
        <v>0</v>
      </c>
      <c r="J413" s="26">
        <f t="shared" si="132"/>
        <v>0</v>
      </c>
      <c r="K413" s="26">
        <f t="shared" si="133"/>
        <v>350</v>
      </c>
      <c r="L413" s="36"/>
      <c r="M413" s="36"/>
      <c r="N413" s="36"/>
      <c r="O413" s="36"/>
      <c r="P413" s="36"/>
      <c r="Q413" s="36">
        <v>350</v>
      </c>
      <c r="R413" s="36"/>
      <c r="S413" s="36"/>
      <c r="T413" s="36"/>
      <c r="U413" s="36">
        <v>350</v>
      </c>
      <c r="V413" s="36"/>
      <c r="W413" s="36"/>
      <c r="X413" s="36"/>
      <c r="Y413" s="36"/>
      <c r="Z413" s="36"/>
      <c r="AA413" s="26" t="s">
        <v>31</v>
      </c>
      <c r="AB413" s="97">
        <v>20</v>
      </c>
      <c r="AC413" s="97">
        <v>61</v>
      </c>
      <c r="AD413" s="60" t="s">
        <v>155</v>
      </c>
      <c r="AF413" s="63"/>
    </row>
    <row r="414" spans="1:32" s="4" customFormat="1" ht="34.5" customHeight="1">
      <c r="A414" s="21">
        <v>24</v>
      </c>
      <c r="B414" s="21" t="s">
        <v>859</v>
      </c>
      <c r="C414" s="21" t="s">
        <v>27</v>
      </c>
      <c r="D414" s="21" t="s">
        <v>185</v>
      </c>
      <c r="E414" s="97">
        <v>1</v>
      </c>
      <c r="F414" s="22" t="s">
        <v>860</v>
      </c>
      <c r="G414" s="26">
        <f t="shared" si="129"/>
        <v>390</v>
      </c>
      <c r="H414" s="26">
        <f t="shared" si="130"/>
        <v>0</v>
      </c>
      <c r="I414" s="26">
        <f t="shared" si="131"/>
        <v>0</v>
      </c>
      <c r="J414" s="26">
        <f t="shared" si="132"/>
        <v>0</v>
      </c>
      <c r="K414" s="26">
        <f t="shared" si="133"/>
        <v>390</v>
      </c>
      <c r="L414" s="36"/>
      <c r="M414" s="36"/>
      <c r="N414" s="36"/>
      <c r="O414" s="36"/>
      <c r="P414" s="36"/>
      <c r="Q414" s="36">
        <v>390</v>
      </c>
      <c r="R414" s="36"/>
      <c r="S414" s="36"/>
      <c r="T414" s="36"/>
      <c r="U414" s="36">
        <v>390</v>
      </c>
      <c r="V414" s="36"/>
      <c r="W414" s="36"/>
      <c r="X414" s="36"/>
      <c r="Y414" s="36"/>
      <c r="Z414" s="36"/>
      <c r="AA414" s="26" t="s">
        <v>31</v>
      </c>
      <c r="AB414" s="97">
        <v>21</v>
      </c>
      <c r="AC414" s="97">
        <v>64</v>
      </c>
      <c r="AD414" s="60" t="s">
        <v>155</v>
      </c>
      <c r="AF414" s="63"/>
    </row>
    <row r="415" spans="1:30" s="4" customFormat="1" ht="34.5" customHeight="1">
      <c r="A415" s="21">
        <v>25</v>
      </c>
      <c r="B415" s="21" t="s">
        <v>861</v>
      </c>
      <c r="C415" s="21" t="s">
        <v>27</v>
      </c>
      <c r="D415" s="21" t="s">
        <v>185</v>
      </c>
      <c r="E415" s="97">
        <v>1</v>
      </c>
      <c r="F415" s="22" t="s">
        <v>862</v>
      </c>
      <c r="G415" s="26">
        <f t="shared" si="129"/>
        <v>310</v>
      </c>
      <c r="H415" s="26">
        <f t="shared" si="130"/>
        <v>0</v>
      </c>
      <c r="I415" s="26">
        <f t="shared" si="131"/>
        <v>310</v>
      </c>
      <c r="J415" s="26">
        <f t="shared" si="132"/>
        <v>0</v>
      </c>
      <c r="K415" s="26">
        <f t="shared" si="133"/>
        <v>0</v>
      </c>
      <c r="L415" s="36"/>
      <c r="M415" s="36"/>
      <c r="N415" s="36"/>
      <c r="O415" s="36"/>
      <c r="P415" s="36"/>
      <c r="Q415" s="36"/>
      <c r="R415" s="36"/>
      <c r="S415" s="36"/>
      <c r="T415" s="36"/>
      <c r="U415" s="36"/>
      <c r="V415" s="36">
        <v>310</v>
      </c>
      <c r="W415" s="36"/>
      <c r="X415" s="36">
        <v>310</v>
      </c>
      <c r="Y415" s="36"/>
      <c r="Z415" s="36"/>
      <c r="AA415" s="26" t="s">
        <v>31</v>
      </c>
      <c r="AB415" s="97">
        <v>16</v>
      </c>
      <c r="AC415" s="97">
        <v>50</v>
      </c>
      <c r="AD415" s="60" t="s">
        <v>155</v>
      </c>
    </row>
    <row r="416" spans="1:32" s="4" customFormat="1" ht="27.75" customHeight="1">
      <c r="A416" s="21">
        <v>26</v>
      </c>
      <c r="B416" s="26" t="s">
        <v>863</v>
      </c>
      <c r="C416" s="21" t="s">
        <v>27</v>
      </c>
      <c r="D416" s="21" t="s">
        <v>172</v>
      </c>
      <c r="E416" s="140">
        <v>5.86</v>
      </c>
      <c r="F416" s="91" t="s">
        <v>864</v>
      </c>
      <c r="G416" s="26">
        <f t="shared" si="129"/>
        <v>187.52</v>
      </c>
      <c r="H416" s="26">
        <f t="shared" si="130"/>
        <v>0</v>
      </c>
      <c r="I416" s="26">
        <f t="shared" si="131"/>
        <v>0</v>
      </c>
      <c r="J416" s="26">
        <f t="shared" si="132"/>
        <v>0</v>
      </c>
      <c r="K416" s="26">
        <f t="shared" si="133"/>
        <v>187.52</v>
      </c>
      <c r="L416" s="36">
        <v>187.52</v>
      </c>
      <c r="M416" s="36"/>
      <c r="N416" s="36"/>
      <c r="O416" s="36"/>
      <c r="P416" s="36">
        <v>187.52</v>
      </c>
      <c r="Q416" s="36"/>
      <c r="R416" s="36"/>
      <c r="S416" s="36"/>
      <c r="T416" s="36"/>
      <c r="U416" s="36"/>
      <c r="V416" s="36"/>
      <c r="W416" s="36"/>
      <c r="X416" s="36"/>
      <c r="Y416" s="36"/>
      <c r="Z416" s="36"/>
      <c r="AA416" s="26" t="s">
        <v>31</v>
      </c>
      <c r="AB416" s="161">
        <v>68</v>
      </c>
      <c r="AC416" s="161">
        <v>224</v>
      </c>
      <c r="AD416" s="60" t="s">
        <v>155</v>
      </c>
      <c r="AF416" s="63"/>
    </row>
    <row r="417" spans="1:32" s="4" customFormat="1" ht="27" customHeight="1">
      <c r="A417" s="21">
        <v>27</v>
      </c>
      <c r="B417" s="26" t="s">
        <v>865</v>
      </c>
      <c r="C417" s="21" t="s">
        <v>177</v>
      </c>
      <c r="D417" s="21" t="s">
        <v>172</v>
      </c>
      <c r="E417" s="140">
        <v>3.2</v>
      </c>
      <c r="F417" s="91" t="s">
        <v>866</v>
      </c>
      <c r="G417" s="26">
        <f t="shared" si="129"/>
        <v>80</v>
      </c>
      <c r="H417" s="26">
        <f t="shared" si="130"/>
        <v>80</v>
      </c>
      <c r="I417" s="26">
        <f t="shared" si="131"/>
        <v>0</v>
      </c>
      <c r="J417" s="26">
        <f t="shared" si="132"/>
        <v>0</v>
      </c>
      <c r="K417" s="26">
        <f t="shared" si="133"/>
        <v>0</v>
      </c>
      <c r="L417" s="36">
        <v>80</v>
      </c>
      <c r="M417" s="36">
        <v>80</v>
      </c>
      <c r="N417" s="36"/>
      <c r="O417" s="36"/>
      <c r="P417" s="36"/>
      <c r="Q417" s="36"/>
      <c r="R417" s="36"/>
      <c r="S417" s="36"/>
      <c r="T417" s="36"/>
      <c r="U417" s="36"/>
      <c r="V417" s="36"/>
      <c r="W417" s="36"/>
      <c r="X417" s="36"/>
      <c r="Y417" s="36"/>
      <c r="Z417" s="36"/>
      <c r="AA417" s="26" t="s">
        <v>31</v>
      </c>
      <c r="AB417" s="161">
        <v>49</v>
      </c>
      <c r="AC417" s="161">
        <v>179</v>
      </c>
      <c r="AD417" s="60" t="s">
        <v>155</v>
      </c>
      <c r="AF417" s="63"/>
    </row>
    <row r="418" spans="1:35" s="4" customFormat="1" ht="114" customHeight="1">
      <c r="A418" s="21">
        <v>28</v>
      </c>
      <c r="B418" s="70" t="s">
        <v>867</v>
      </c>
      <c r="C418" s="36" t="s">
        <v>27</v>
      </c>
      <c r="D418" s="36" t="s">
        <v>868</v>
      </c>
      <c r="E418" s="36">
        <v>3567</v>
      </c>
      <c r="F418" s="141" t="s">
        <v>869</v>
      </c>
      <c r="G418" s="26">
        <f t="shared" si="129"/>
        <v>152.94</v>
      </c>
      <c r="H418" s="26">
        <f t="shared" si="130"/>
        <v>0</v>
      </c>
      <c r="I418" s="26">
        <f t="shared" si="131"/>
        <v>152.94</v>
      </c>
      <c r="J418" s="26">
        <f t="shared" si="132"/>
        <v>0</v>
      </c>
      <c r="K418" s="26">
        <f t="shared" si="133"/>
        <v>0</v>
      </c>
      <c r="L418" s="36">
        <v>152.94</v>
      </c>
      <c r="M418" s="36"/>
      <c r="N418" s="36">
        <v>152.94</v>
      </c>
      <c r="O418" s="36"/>
      <c r="P418" s="36"/>
      <c r="Q418" s="36"/>
      <c r="R418" s="36"/>
      <c r="S418" s="36"/>
      <c r="T418" s="36"/>
      <c r="U418" s="36"/>
      <c r="V418" s="36"/>
      <c r="W418" s="36"/>
      <c r="X418" s="36"/>
      <c r="Y418" s="36"/>
      <c r="Z418" s="36"/>
      <c r="AA418" s="143" t="s">
        <v>24</v>
      </c>
      <c r="AB418" s="97">
        <f>AB419+AB420+AB421+AB422+AB423+AB424+AB425+AB426+AB427</f>
        <v>713.4</v>
      </c>
      <c r="AC418" s="97">
        <f>AC419+AC420+AC421+AC422+AC423+AC424+AC425+AC426+AC427</f>
        <v>2496.9</v>
      </c>
      <c r="AD418" s="60" t="s">
        <v>155</v>
      </c>
      <c r="AF418" s="63"/>
      <c r="AI418" s="6"/>
    </row>
    <row r="419" spans="1:35" s="4" customFormat="1" ht="24.75" customHeight="1">
      <c r="A419" s="142">
        <v>-1</v>
      </c>
      <c r="B419" s="143" t="s">
        <v>870</v>
      </c>
      <c r="C419" s="36" t="s">
        <v>27</v>
      </c>
      <c r="D419" s="36" t="s">
        <v>868</v>
      </c>
      <c r="E419" s="36">
        <f>49+30+44</f>
        <v>123</v>
      </c>
      <c r="F419" s="144"/>
      <c r="G419" s="26">
        <f t="shared" si="129"/>
        <v>2.44</v>
      </c>
      <c r="H419" s="26">
        <f t="shared" si="130"/>
        <v>0</v>
      </c>
      <c r="I419" s="26">
        <f t="shared" si="131"/>
        <v>2.44</v>
      </c>
      <c r="J419" s="26">
        <f t="shared" si="132"/>
        <v>0</v>
      </c>
      <c r="K419" s="26">
        <f t="shared" si="133"/>
        <v>0</v>
      </c>
      <c r="L419" s="36">
        <v>2.44</v>
      </c>
      <c r="M419" s="36"/>
      <c r="N419" s="36">
        <v>2.44</v>
      </c>
      <c r="O419" s="36"/>
      <c r="P419" s="36"/>
      <c r="Q419" s="36"/>
      <c r="R419" s="36"/>
      <c r="S419" s="36"/>
      <c r="T419" s="36"/>
      <c r="U419" s="36"/>
      <c r="V419" s="36"/>
      <c r="W419" s="36"/>
      <c r="X419" s="36"/>
      <c r="Y419" s="36"/>
      <c r="Z419" s="36"/>
      <c r="AA419" s="143" t="s">
        <v>24</v>
      </c>
      <c r="AB419" s="97">
        <v>24.6</v>
      </c>
      <c r="AC419" s="97">
        <v>86.1</v>
      </c>
      <c r="AD419" s="60" t="s">
        <v>155</v>
      </c>
      <c r="AF419" s="63"/>
      <c r="AI419" s="167"/>
    </row>
    <row r="420" spans="1:35" s="4" customFormat="1" ht="24.75" customHeight="1">
      <c r="A420" s="142">
        <v>-2</v>
      </c>
      <c r="B420" s="143" t="s">
        <v>871</v>
      </c>
      <c r="C420" s="36" t="s">
        <v>27</v>
      </c>
      <c r="D420" s="36" t="s">
        <v>868</v>
      </c>
      <c r="E420" s="36">
        <f>230+20+180+60</f>
        <v>490</v>
      </c>
      <c r="F420" s="144"/>
      <c r="G420" s="26">
        <f t="shared" si="129"/>
        <v>16.21</v>
      </c>
      <c r="H420" s="26">
        <f t="shared" si="130"/>
        <v>0</v>
      </c>
      <c r="I420" s="26">
        <f t="shared" si="131"/>
        <v>16.21</v>
      </c>
      <c r="J420" s="26">
        <f t="shared" si="132"/>
        <v>0</v>
      </c>
      <c r="K420" s="26">
        <f t="shared" si="133"/>
        <v>0</v>
      </c>
      <c r="L420" s="36">
        <v>16.21</v>
      </c>
      <c r="M420" s="36"/>
      <c r="N420" s="36">
        <v>16.21</v>
      </c>
      <c r="O420" s="36"/>
      <c r="P420" s="36"/>
      <c r="Q420" s="36"/>
      <c r="R420" s="36"/>
      <c r="S420" s="36"/>
      <c r="T420" s="36"/>
      <c r="U420" s="36"/>
      <c r="V420" s="36"/>
      <c r="W420" s="36"/>
      <c r="X420" s="36"/>
      <c r="Y420" s="36"/>
      <c r="Z420" s="36"/>
      <c r="AA420" s="143" t="s">
        <v>24</v>
      </c>
      <c r="AB420" s="97">
        <v>98</v>
      </c>
      <c r="AC420" s="97">
        <v>343</v>
      </c>
      <c r="AD420" s="60" t="s">
        <v>155</v>
      </c>
      <c r="AF420" s="63"/>
      <c r="AI420" s="167"/>
    </row>
    <row r="421" spans="1:35" s="4" customFormat="1" ht="24.75" customHeight="1">
      <c r="A421" s="142">
        <v>-3</v>
      </c>
      <c r="B421" s="143" t="s">
        <v>872</v>
      </c>
      <c r="C421" s="36" t="s">
        <v>27</v>
      </c>
      <c r="D421" s="36" t="s">
        <v>868</v>
      </c>
      <c r="E421" s="36">
        <f>120+20+150+53</f>
        <v>343</v>
      </c>
      <c r="F421" s="144"/>
      <c r="G421" s="26">
        <f t="shared" si="129"/>
        <v>13.715</v>
      </c>
      <c r="H421" s="26">
        <f t="shared" si="130"/>
        <v>0</v>
      </c>
      <c r="I421" s="26">
        <f t="shared" si="131"/>
        <v>13.715</v>
      </c>
      <c r="J421" s="26">
        <f t="shared" si="132"/>
        <v>0</v>
      </c>
      <c r="K421" s="26">
        <f t="shared" si="133"/>
        <v>0</v>
      </c>
      <c r="L421" s="36">
        <v>13.715</v>
      </c>
      <c r="M421" s="36"/>
      <c r="N421" s="36">
        <v>13.715</v>
      </c>
      <c r="O421" s="36"/>
      <c r="P421" s="36"/>
      <c r="Q421" s="36"/>
      <c r="R421" s="36"/>
      <c r="S421" s="36"/>
      <c r="T421" s="36"/>
      <c r="U421" s="36"/>
      <c r="V421" s="36"/>
      <c r="W421" s="36"/>
      <c r="X421" s="36"/>
      <c r="Y421" s="36"/>
      <c r="Z421" s="36"/>
      <c r="AA421" s="143" t="s">
        <v>24</v>
      </c>
      <c r="AB421" s="97">
        <v>68.6</v>
      </c>
      <c r="AC421" s="97">
        <v>240.1</v>
      </c>
      <c r="AD421" s="60" t="s">
        <v>155</v>
      </c>
      <c r="AF421" s="63"/>
      <c r="AI421" s="167"/>
    </row>
    <row r="422" spans="1:35" s="4" customFormat="1" ht="24.75" customHeight="1">
      <c r="A422" s="142">
        <v>-4</v>
      </c>
      <c r="B422" s="143" t="s">
        <v>873</v>
      </c>
      <c r="C422" s="36" t="s">
        <v>27</v>
      </c>
      <c r="D422" s="36" t="s">
        <v>868</v>
      </c>
      <c r="E422" s="36">
        <f>20+50+193</f>
        <v>263</v>
      </c>
      <c r="F422" s="144"/>
      <c r="G422" s="26">
        <f t="shared" si="129"/>
        <v>11.105</v>
      </c>
      <c r="H422" s="26">
        <f t="shared" si="130"/>
        <v>0</v>
      </c>
      <c r="I422" s="26">
        <f t="shared" si="131"/>
        <v>11.105</v>
      </c>
      <c r="J422" s="26">
        <f t="shared" si="132"/>
        <v>0</v>
      </c>
      <c r="K422" s="26">
        <f t="shared" si="133"/>
        <v>0</v>
      </c>
      <c r="L422" s="36">
        <v>11.105</v>
      </c>
      <c r="M422" s="36"/>
      <c r="N422" s="36">
        <v>11.105</v>
      </c>
      <c r="O422" s="36"/>
      <c r="P422" s="36"/>
      <c r="Q422" s="36"/>
      <c r="R422" s="36"/>
      <c r="S422" s="36"/>
      <c r="T422" s="36"/>
      <c r="U422" s="36"/>
      <c r="V422" s="36"/>
      <c r="W422" s="36"/>
      <c r="X422" s="36"/>
      <c r="Y422" s="36"/>
      <c r="Z422" s="36"/>
      <c r="AA422" s="143" t="s">
        <v>24</v>
      </c>
      <c r="AB422" s="97">
        <v>52.6</v>
      </c>
      <c r="AC422" s="97">
        <v>184.1</v>
      </c>
      <c r="AD422" s="60" t="s">
        <v>155</v>
      </c>
      <c r="AF422" s="63"/>
      <c r="AI422" s="167"/>
    </row>
    <row r="423" spans="1:35" s="4" customFormat="1" ht="24.75" customHeight="1">
      <c r="A423" s="142">
        <v>-5</v>
      </c>
      <c r="B423" s="143" t="s">
        <v>874</v>
      </c>
      <c r="C423" s="36" t="s">
        <v>27</v>
      </c>
      <c r="D423" s="36" t="s">
        <v>868</v>
      </c>
      <c r="E423" s="36">
        <f>270+150+260+150</f>
        <v>830</v>
      </c>
      <c r="F423" s="144"/>
      <c r="G423" s="26">
        <f t="shared" si="129"/>
        <v>28.51</v>
      </c>
      <c r="H423" s="26">
        <f t="shared" si="130"/>
        <v>0</v>
      </c>
      <c r="I423" s="26">
        <f t="shared" si="131"/>
        <v>28.51</v>
      </c>
      <c r="J423" s="26">
        <f t="shared" si="132"/>
        <v>0</v>
      </c>
      <c r="K423" s="26">
        <f t="shared" si="133"/>
        <v>0</v>
      </c>
      <c r="L423" s="36">
        <v>28.51</v>
      </c>
      <c r="M423" s="36"/>
      <c r="N423" s="36">
        <v>28.51</v>
      </c>
      <c r="O423" s="36"/>
      <c r="P423" s="36"/>
      <c r="Q423" s="36"/>
      <c r="R423" s="36"/>
      <c r="S423" s="36"/>
      <c r="T423" s="36"/>
      <c r="U423" s="36"/>
      <c r="V423" s="36"/>
      <c r="W423" s="36"/>
      <c r="X423" s="36"/>
      <c r="Y423" s="36"/>
      <c r="Z423" s="36"/>
      <c r="AA423" s="143" t="s">
        <v>24</v>
      </c>
      <c r="AB423" s="97">
        <v>166</v>
      </c>
      <c r="AC423" s="97">
        <v>581</v>
      </c>
      <c r="AD423" s="60" t="s">
        <v>155</v>
      </c>
      <c r="AF423" s="63"/>
      <c r="AI423" s="167"/>
    </row>
    <row r="424" spans="1:35" s="4" customFormat="1" ht="24.75" customHeight="1">
      <c r="A424" s="142">
        <v>-6</v>
      </c>
      <c r="B424" s="143" t="s">
        <v>875</v>
      </c>
      <c r="C424" s="36" t="s">
        <v>27</v>
      </c>
      <c r="D424" s="36" t="s">
        <v>868</v>
      </c>
      <c r="E424" s="36">
        <f>20+40+67</f>
        <v>127</v>
      </c>
      <c r="F424" s="144" t="s">
        <v>251</v>
      </c>
      <c r="G424" s="26">
        <f t="shared" si="129"/>
        <v>3.545</v>
      </c>
      <c r="H424" s="26">
        <f t="shared" si="130"/>
        <v>0</v>
      </c>
      <c r="I424" s="26">
        <f t="shared" si="131"/>
        <v>3.545</v>
      </c>
      <c r="J424" s="26">
        <f t="shared" si="132"/>
        <v>0</v>
      </c>
      <c r="K424" s="26">
        <f t="shared" si="133"/>
        <v>0</v>
      </c>
      <c r="L424" s="36">
        <v>3.545</v>
      </c>
      <c r="M424" s="36"/>
      <c r="N424" s="36">
        <v>3.545</v>
      </c>
      <c r="O424" s="36"/>
      <c r="P424" s="36"/>
      <c r="Q424" s="36"/>
      <c r="R424" s="36"/>
      <c r="S424" s="36"/>
      <c r="T424" s="36"/>
      <c r="U424" s="36"/>
      <c r="V424" s="36"/>
      <c r="W424" s="36"/>
      <c r="X424" s="36"/>
      <c r="Y424" s="36"/>
      <c r="Z424" s="36"/>
      <c r="AA424" s="143" t="s">
        <v>24</v>
      </c>
      <c r="AB424" s="97">
        <v>25.4</v>
      </c>
      <c r="AC424" s="97">
        <v>88.9</v>
      </c>
      <c r="AD424" s="60" t="s">
        <v>155</v>
      </c>
      <c r="AF424" s="63"/>
      <c r="AI424" s="167"/>
    </row>
    <row r="425" spans="1:35" s="4" customFormat="1" ht="24.75" customHeight="1">
      <c r="A425" s="142">
        <v>-7</v>
      </c>
      <c r="B425" s="143" t="s">
        <v>876</v>
      </c>
      <c r="C425" s="36" t="s">
        <v>27</v>
      </c>
      <c r="D425" s="36" t="s">
        <v>868</v>
      </c>
      <c r="E425" s="36">
        <f>230+320+60+344+118</f>
        <v>1072</v>
      </c>
      <c r="F425" s="144"/>
      <c r="G425" s="26">
        <f t="shared" si="129"/>
        <v>69.26</v>
      </c>
      <c r="H425" s="26">
        <f t="shared" si="130"/>
        <v>0</v>
      </c>
      <c r="I425" s="26">
        <f t="shared" si="131"/>
        <v>69.26</v>
      </c>
      <c r="J425" s="26">
        <f t="shared" si="132"/>
        <v>0</v>
      </c>
      <c r="K425" s="26">
        <f t="shared" si="133"/>
        <v>0</v>
      </c>
      <c r="L425" s="36">
        <v>69.26</v>
      </c>
      <c r="M425" s="36"/>
      <c r="N425" s="36">
        <v>69.26</v>
      </c>
      <c r="O425" s="36"/>
      <c r="P425" s="36"/>
      <c r="Q425" s="36"/>
      <c r="R425" s="36"/>
      <c r="S425" s="36"/>
      <c r="T425" s="36"/>
      <c r="U425" s="36"/>
      <c r="V425" s="36"/>
      <c r="W425" s="36"/>
      <c r="X425" s="36"/>
      <c r="Y425" s="36"/>
      <c r="Z425" s="36"/>
      <c r="AA425" s="143" t="s">
        <v>24</v>
      </c>
      <c r="AB425" s="97">
        <v>214.4</v>
      </c>
      <c r="AC425" s="97">
        <v>750.4</v>
      </c>
      <c r="AD425" s="60" t="s">
        <v>155</v>
      </c>
      <c r="AF425" s="63"/>
      <c r="AI425" s="167"/>
    </row>
    <row r="426" spans="1:35" s="4" customFormat="1" ht="24.75" customHeight="1">
      <c r="A426" s="142">
        <v>-8</v>
      </c>
      <c r="B426" s="143" t="s">
        <v>877</v>
      </c>
      <c r="C426" s="36" t="s">
        <v>27</v>
      </c>
      <c r="D426" s="36" t="s">
        <v>868</v>
      </c>
      <c r="E426" s="36">
        <f>33+50</f>
        <v>83</v>
      </c>
      <c r="F426" s="144"/>
      <c r="G426" s="26">
        <f t="shared" si="129"/>
        <v>2.655</v>
      </c>
      <c r="H426" s="26">
        <f t="shared" si="130"/>
        <v>0</v>
      </c>
      <c r="I426" s="26">
        <f t="shared" si="131"/>
        <v>2.655</v>
      </c>
      <c r="J426" s="26">
        <f t="shared" si="132"/>
        <v>0</v>
      </c>
      <c r="K426" s="26">
        <f t="shared" si="133"/>
        <v>0</v>
      </c>
      <c r="L426" s="36">
        <v>2.655</v>
      </c>
      <c r="M426" s="36"/>
      <c r="N426" s="36">
        <v>2.655</v>
      </c>
      <c r="O426" s="36"/>
      <c r="P426" s="36"/>
      <c r="Q426" s="36"/>
      <c r="R426" s="36"/>
      <c r="S426" s="36"/>
      <c r="T426" s="36"/>
      <c r="U426" s="36"/>
      <c r="V426" s="36"/>
      <c r="W426" s="36"/>
      <c r="X426" s="36"/>
      <c r="Y426" s="36"/>
      <c r="Z426" s="36"/>
      <c r="AA426" s="143" t="s">
        <v>24</v>
      </c>
      <c r="AB426" s="97">
        <v>16.6</v>
      </c>
      <c r="AC426" s="97">
        <v>58.1</v>
      </c>
      <c r="AD426" s="60" t="s">
        <v>155</v>
      </c>
      <c r="AF426" s="63"/>
      <c r="AI426" s="167"/>
    </row>
    <row r="427" spans="1:35" s="4" customFormat="1" ht="24.75" customHeight="1">
      <c r="A427" s="142">
        <v>-9</v>
      </c>
      <c r="B427" s="143" t="s">
        <v>878</v>
      </c>
      <c r="C427" s="36" t="s">
        <v>27</v>
      </c>
      <c r="D427" s="36" t="s">
        <v>868</v>
      </c>
      <c r="E427" s="36">
        <f>36+150+50</f>
        <v>236</v>
      </c>
      <c r="F427" s="144"/>
      <c r="G427" s="26">
        <f t="shared" si="129"/>
        <v>5.5</v>
      </c>
      <c r="H427" s="26">
        <f t="shared" si="130"/>
        <v>0</v>
      </c>
      <c r="I427" s="26">
        <f t="shared" si="131"/>
        <v>5.5</v>
      </c>
      <c r="J427" s="26">
        <f t="shared" si="132"/>
        <v>0</v>
      </c>
      <c r="K427" s="26">
        <f t="shared" si="133"/>
        <v>0</v>
      </c>
      <c r="L427" s="36">
        <v>5.5</v>
      </c>
      <c r="M427" s="36"/>
      <c r="N427" s="36">
        <v>5.5</v>
      </c>
      <c r="O427" s="36"/>
      <c r="P427" s="36"/>
      <c r="Q427" s="36"/>
      <c r="R427" s="36"/>
      <c r="S427" s="36"/>
      <c r="T427" s="36"/>
      <c r="U427" s="36"/>
      <c r="V427" s="36"/>
      <c r="W427" s="36"/>
      <c r="X427" s="36"/>
      <c r="Y427" s="36"/>
      <c r="Z427" s="36"/>
      <c r="AA427" s="143" t="s">
        <v>24</v>
      </c>
      <c r="AB427" s="97">
        <v>47.2</v>
      </c>
      <c r="AC427" s="97">
        <v>165.2</v>
      </c>
      <c r="AD427" s="60" t="s">
        <v>155</v>
      </c>
      <c r="AF427" s="63"/>
      <c r="AI427" s="167"/>
    </row>
    <row r="428" spans="1:36" s="1" customFormat="1" ht="24.75" customHeight="1">
      <c r="A428" s="21"/>
      <c r="B428" s="50" t="s">
        <v>187</v>
      </c>
      <c r="C428" s="21" t="s">
        <v>177</v>
      </c>
      <c r="D428" s="21" t="s">
        <v>55</v>
      </c>
      <c r="E428" s="28"/>
      <c r="F428" s="30"/>
      <c r="G428" s="26">
        <v>0</v>
      </c>
      <c r="H428" s="26">
        <f t="shared" si="130"/>
        <v>0</v>
      </c>
      <c r="I428" s="26">
        <f t="shared" si="131"/>
        <v>0</v>
      </c>
      <c r="J428" s="26">
        <f t="shared" si="132"/>
        <v>0</v>
      </c>
      <c r="K428" s="26">
        <f t="shared" si="133"/>
        <v>0</v>
      </c>
      <c r="L428" s="26">
        <v>0</v>
      </c>
      <c r="M428" s="26"/>
      <c r="N428" s="26"/>
      <c r="O428" s="26"/>
      <c r="P428" s="26"/>
      <c r="Q428" s="26">
        <v>0</v>
      </c>
      <c r="R428" s="26"/>
      <c r="S428" s="26"/>
      <c r="T428" s="26"/>
      <c r="U428" s="26"/>
      <c r="V428" s="26">
        <v>0</v>
      </c>
      <c r="W428" s="26"/>
      <c r="X428" s="26"/>
      <c r="Y428" s="26"/>
      <c r="Z428" s="26"/>
      <c r="AA428" s="26" t="s">
        <v>31</v>
      </c>
      <c r="AB428" s="28">
        <v>0</v>
      </c>
      <c r="AC428" s="28">
        <v>0</v>
      </c>
      <c r="AD428" s="60" t="s">
        <v>879</v>
      </c>
      <c r="AE428" s="63"/>
      <c r="AF428" s="56"/>
      <c r="AG428" s="72"/>
      <c r="AH428" s="72"/>
      <c r="AI428" s="72"/>
      <c r="AJ428" s="72"/>
    </row>
    <row r="429" spans="1:36" s="1" customFormat="1" ht="24.75" customHeight="1">
      <c r="A429" s="21"/>
      <c r="B429" s="21" t="s">
        <v>188</v>
      </c>
      <c r="C429" s="21" t="s">
        <v>23</v>
      </c>
      <c r="D429" s="21" t="s">
        <v>23</v>
      </c>
      <c r="E429" s="28"/>
      <c r="F429" s="30"/>
      <c r="G429" s="26">
        <f>G430+G485+G533+G545+G546+G547</f>
        <v>10265.608</v>
      </c>
      <c r="H429" s="26">
        <f t="shared" si="130"/>
        <v>2922.458</v>
      </c>
      <c r="I429" s="26">
        <f t="shared" si="131"/>
        <v>7343.15</v>
      </c>
      <c r="J429" s="26">
        <f t="shared" si="132"/>
        <v>0</v>
      </c>
      <c r="K429" s="26">
        <f t="shared" si="133"/>
        <v>0</v>
      </c>
      <c r="L429" s="26">
        <f aca="true" t="shared" si="134" ref="L429:P429">L430+L485+L533+L545+L546+L547</f>
        <v>3760.3479999999995</v>
      </c>
      <c r="M429" s="26">
        <f t="shared" si="134"/>
        <v>1548.998</v>
      </c>
      <c r="N429" s="26">
        <f t="shared" si="134"/>
        <v>2211.35</v>
      </c>
      <c r="O429" s="26">
        <f t="shared" si="134"/>
        <v>0</v>
      </c>
      <c r="P429" s="26">
        <f t="shared" si="134"/>
        <v>0</v>
      </c>
      <c r="Q429" s="26">
        <f aca="true" t="shared" si="135" ref="Q429:U429">Q430+Q485+Q533+Q545+Q546+Q547</f>
        <v>4056.81</v>
      </c>
      <c r="R429" s="26">
        <f t="shared" si="135"/>
        <v>1353.46</v>
      </c>
      <c r="S429" s="26">
        <f t="shared" si="135"/>
        <v>2703.35</v>
      </c>
      <c r="T429" s="26">
        <f t="shared" si="135"/>
        <v>0</v>
      </c>
      <c r="U429" s="26">
        <f t="shared" si="135"/>
        <v>0</v>
      </c>
      <c r="V429" s="26">
        <f aca="true" t="shared" si="136" ref="V429:Z429">V430+V485+V533+V545+V546+V547</f>
        <v>2448.45</v>
      </c>
      <c r="W429" s="26">
        <f t="shared" si="136"/>
        <v>20</v>
      </c>
      <c r="X429" s="26">
        <f t="shared" si="136"/>
        <v>2428.45</v>
      </c>
      <c r="Y429" s="26">
        <f t="shared" si="136"/>
        <v>0</v>
      </c>
      <c r="Z429" s="26">
        <f t="shared" si="136"/>
        <v>0</v>
      </c>
      <c r="AA429" s="26" t="s">
        <v>31</v>
      </c>
      <c r="AB429" s="28">
        <f>SUM(AB431:AB441)</f>
        <v>382</v>
      </c>
      <c r="AC429" s="28">
        <f>SUM(AC431:AC441)</f>
        <v>1110</v>
      </c>
      <c r="AD429" s="60" t="s">
        <v>44</v>
      </c>
      <c r="AE429" s="4"/>
      <c r="AF429" s="56"/>
      <c r="AG429" s="72"/>
      <c r="AH429" s="72"/>
      <c r="AI429" s="72"/>
      <c r="AJ429" s="72"/>
    </row>
    <row r="430" spans="1:36" s="1" customFormat="1" ht="55.5" customHeight="1">
      <c r="A430" s="21"/>
      <c r="B430" s="21" t="s">
        <v>190</v>
      </c>
      <c r="C430" s="21"/>
      <c r="D430" s="21"/>
      <c r="E430" s="42">
        <f>SUM(E431:E477)</f>
        <v>102.61700000000002</v>
      </c>
      <c r="F430" s="93" t="s">
        <v>880</v>
      </c>
      <c r="G430" s="26">
        <f aca="true" t="shared" si="137" ref="G430:L430">SUM(G431:G484)</f>
        <v>6102.508</v>
      </c>
      <c r="H430" s="26">
        <f t="shared" si="137"/>
        <v>2592.5079999999994</v>
      </c>
      <c r="I430" s="26">
        <f t="shared" si="137"/>
        <v>3510</v>
      </c>
      <c r="J430" s="26">
        <f t="shared" si="137"/>
        <v>0</v>
      </c>
      <c r="K430" s="26">
        <f t="shared" si="137"/>
        <v>0</v>
      </c>
      <c r="L430" s="26">
        <f t="shared" si="137"/>
        <v>2563.048</v>
      </c>
      <c r="M430" s="26">
        <f aca="true" t="shared" si="138" ref="M430:Z430">SUM(M431:M484)</f>
        <v>1239.048</v>
      </c>
      <c r="N430" s="26">
        <f t="shared" si="138"/>
        <v>1324</v>
      </c>
      <c r="O430" s="26">
        <f t="shared" si="138"/>
        <v>0</v>
      </c>
      <c r="P430" s="26">
        <f t="shared" si="138"/>
        <v>0</v>
      </c>
      <c r="Q430" s="26">
        <f t="shared" si="138"/>
        <v>2403.46</v>
      </c>
      <c r="R430" s="26">
        <f t="shared" si="138"/>
        <v>1353.46</v>
      </c>
      <c r="S430" s="26">
        <f t="shared" si="138"/>
        <v>1050</v>
      </c>
      <c r="T430" s="26">
        <f t="shared" si="138"/>
        <v>0</v>
      </c>
      <c r="U430" s="26">
        <f t="shared" si="138"/>
        <v>0</v>
      </c>
      <c r="V430" s="26">
        <f t="shared" si="138"/>
        <v>1136</v>
      </c>
      <c r="W430" s="26">
        <f t="shared" si="138"/>
        <v>0</v>
      </c>
      <c r="X430" s="26">
        <f t="shared" si="138"/>
        <v>1136</v>
      </c>
      <c r="Y430" s="26">
        <f t="shared" si="138"/>
        <v>0</v>
      </c>
      <c r="Z430" s="26">
        <f t="shared" si="138"/>
        <v>0</v>
      </c>
      <c r="AA430" s="26">
        <f>SUM(AA431:AA449)</f>
        <v>0</v>
      </c>
      <c r="AB430" s="28">
        <f>SUM(AB432:AB442)</f>
        <v>351</v>
      </c>
      <c r="AC430" s="28">
        <f>SUM(AC432:AC442)</f>
        <v>1010</v>
      </c>
      <c r="AD430" s="60" t="s">
        <v>44</v>
      </c>
      <c r="AE430" s="4"/>
      <c r="AF430" s="56"/>
      <c r="AG430" s="72"/>
      <c r="AH430" s="72"/>
      <c r="AI430" s="72"/>
      <c r="AJ430" s="72"/>
    </row>
    <row r="431" spans="1:36" s="1" customFormat="1" ht="160.5" customHeight="1">
      <c r="A431" s="21">
        <v>1</v>
      </c>
      <c r="B431" s="21" t="s">
        <v>881</v>
      </c>
      <c r="C431" s="21" t="s">
        <v>35</v>
      </c>
      <c r="D431" s="21" t="s">
        <v>172</v>
      </c>
      <c r="E431" s="28">
        <v>4.958</v>
      </c>
      <c r="F431" s="30" t="s">
        <v>882</v>
      </c>
      <c r="G431" s="26">
        <f>SUM(L431,Q431,V431)</f>
        <v>98.24</v>
      </c>
      <c r="H431" s="26">
        <f aca="true" t="shared" si="139" ref="H431:H445">M431+R431+W431</f>
        <v>98.24</v>
      </c>
      <c r="I431" s="26">
        <f aca="true" t="shared" si="140" ref="I431:I445">N431+S431+X431</f>
        <v>0</v>
      </c>
      <c r="J431" s="26">
        <f aca="true" t="shared" si="141" ref="J431:J445">O431+T431+Y431</f>
        <v>0</v>
      </c>
      <c r="K431" s="26">
        <f aca="true" t="shared" si="142" ref="K431:K445">P431+U431+Z431</f>
        <v>0</v>
      </c>
      <c r="L431" s="21">
        <v>98.24</v>
      </c>
      <c r="M431" s="21">
        <v>98.24</v>
      </c>
      <c r="N431" s="21"/>
      <c r="O431" s="21"/>
      <c r="P431" s="21"/>
      <c r="Q431" s="26"/>
      <c r="R431" s="26"/>
      <c r="S431" s="26"/>
      <c r="T431" s="26"/>
      <c r="U431" s="26"/>
      <c r="V431" s="26"/>
      <c r="W431" s="26"/>
      <c r="X431" s="26"/>
      <c r="Y431" s="26"/>
      <c r="Z431" s="26"/>
      <c r="AA431" s="26" t="s">
        <v>31</v>
      </c>
      <c r="AB431" s="28">
        <v>31</v>
      </c>
      <c r="AC431" s="28">
        <v>100</v>
      </c>
      <c r="AD431" s="60" t="s">
        <v>44</v>
      </c>
      <c r="AE431" s="54"/>
      <c r="AF431" s="63"/>
      <c r="AG431" s="72"/>
      <c r="AH431" s="72"/>
      <c r="AI431" s="72"/>
      <c r="AJ431" s="72"/>
    </row>
    <row r="432" spans="1:36" s="1" customFormat="1" ht="42.75" customHeight="1">
      <c r="A432" s="21">
        <v>2</v>
      </c>
      <c r="B432" s="50" t="s">
        <v>883</v>
      </c>
      <c r="C432" s="21" t="s">
        <v>177</v>
      </c>
      <c r="D432" s="21" t="s">
        <v>172</v>
      </c>
      <c r="E432" s="28">
        <v>1</v>
      </c>
      <c r="F432" s="145" t="s">
        <v>884</v>
      </c>
      <c r="G432" s="26">
        <f>SUM(L432,Q432,V432)</f>
        <v>12.24</v>
      </c>
      <c r="H432" s="26">
        <f t="shared" si="139"/>
        <v>12.24</v>
      </c>
      <c r="I432" s="26">
        <f t="shared" si="140"/>
        <v>0</v>
      </c>
      <c r="J432" s="26">
        <f t="shared" si="141"/>
        <v>0</v>
      </c>
      <c r="K432" s="26">
        <f t="shared" si="142"/>
        <v>0</v>
      </c>
      <c r="L432" s="26">
        <v>12.24</v>
      </c>
      <c r="M432" s="26">
        <v>12.24</v>
      </c>
      <c r="N432" s="26"/>
      <c r="O432" s="26"/>
      <c r="P432" s="26"/>
      <c r="Q432" s="26"/>
      <c r="R432" s="26"/>
      <c r="S432" s="26"/>
      <c r="T432" s="26"/>
      <c r="U432" s="26"/>
      <c r="V432" s="26"/>
      <c r="W432" s="26"/>
      <c r="X432" s="26"/>
      <c r="Y432" s="26"/>
      <c r="Z432" s="26"/>
      <c r="AA432" s="26" t="s">
        <v>31</v>
      </c>
      <c r="AB432" s="28">
        <v>21</v>
      </c>
      <c r="AC432" s="28">
        <v>94</v>
      </c>
      <c r="AD432" s="60" t="s">
        <v>44</v>
      </c>
      <c r="AE432" s="54"/>
      <c r="AF432" s="63"/>
      <c r="AG432" s="72"/>
      <c r="AH432" s="72"/>
      <c r="AI432" s="72"/>
      <c r="AJ432" s="72"/>
    </row>
    <row r="433" spans="1:36" s="2" customFormat="1" ht="102.75" customHeight="1">
      <c r="A433" s="21">
        <v>3</v>
      </c>
      <c r="B433" s="21" t="s">
        <v>885</v>
      </c>
      <c r="C433" s="21" t="s">
        <v>27</v>
      </c>
      <c r="D433" s="21" t="s">
        <v>172</v>
      </c>
      <c r="E433" s="28">
        <v>4.45</v>
      </c>
      <c r="F433" s="30" t="s">
        <v>886</v>
      </c>
      <c r="G433" s="26">
        <f aca="true" t="shared" si="143" ref="G433:G445">SUM(L433,Q433,V433)</f>
        <v>81.9</v>
      </c>
      <c r="H433" s="26">
        <f t="shared" si="139"/>
        <v>81.9</v>
      </c>
      <c r="I433" s="26">
        <f t="shared" si="140"/>
        <v>0</v>
      </c>
      <c r="J433" s="26">
        <f t="shared" si="141"/>
        <v>0</v>
      </c>
      <c r="K433" s="26">
        <f t="shared" si="142"/>
        <v>0</v>
      </c>
      <c r="L433" s="26">
        <v>81.9</v>
      </c>
      <c r="M433" s="116">
        <v>81.9</v>
      </c>
      <c r="N433" s="116"/>
      <c r="O433" s="116"/>
      <c r="P433" s="116"/>
      <c r="Q433" s="153"/>
      <c r="R433" s="153"/>
      <c r="S433" s="153"/>
      <c r="T433" s="153"/>
      <c r="U433" s="153"/>
      <c r="V433" s="26"/>
      <c r="W433" s="26"/>
      <c r="X433" s="26"/>
      <c r="Y433" s="26"/>
      <c r="Z433" s="26"/>
      <c r="AA433" s="26" t="s">
        <v>31</v>
      </c>
      <c r="AB433" s="28"/>
      <c r="AC433" s="28"/>
      <c r="AD433" s="60" t="s">
        <v>44</v>
      </c>
      <c r="AE433" s="69"/>
      <c r="AF433" s="63"/>
      <c r="AG433" s="77"/>
      <c r="AH433" s="77"/>
      <c r="AI433" s="77"/>
      <c r="AJ433" s="72"/>
    </row>
    <row r="434" spans="1:36" s="2" customFormat="1" ht="160.5" customHeight="1">
      <c r="A434" s="21">
        <v>4</v>
      </c>
      <c r="B434" s="21" t="s">
        <v>887</v>
      </c>
      <c r="C434" s="21" t="s">
        <v>27</v>
      </c>
      <c r="D434" s="21" t="s">
        <v>172</v>
      </c>
      <c r="E434" s="28">
        <v>9.25</v>
      </c>
      <c r="F434" s="30" t="s">
        <v>888</v>
      </c>
      <c r="G434" s="26">
        <f t="shared" si="143"/>
        <v>99.112</v>
      </c>
      <c r="H434" s="26">
        <f t="shared" si="139"/>
        <v>99.112</v>
      </c>
      <c r="I434" s="26">
        <f t="shared" si="140"/>
        <v>0</v>
      </c>
      <c r="J434" s="26">
        <f t="shared" si="141"/>
        <v>0</v>
      </c>
      <c r="K434" s="26">
        <f t="shared" si="142"/>
        <v>0</v>
      </c>
      <c r="L434" s="26">
        <v>99.112</v>
      </c>
      <c r="M434" s="116">
        <v>99.112</v>
      </c>
      <c r="N434" s="116"/>
      <c r="O434" s="116"/>
      <c r="P434" s="116"/>
      <c r="Q434" s="153"/>
      <c r="R434" s="153"/>
      <c r="S434" s="153"/>
      <c r="T434" s="153"/>
      <c r="U434" s="153"/>
      <c r="V434" s="26"/>
      <c r="W434" s="26"/>
      <c r="X434" s="26"/>
      <c r="Y434" s="26"/>
      <c r="Z434" s="26"/>
      <c r="AA434" s="26" t="s">
        <v>31</v>
      </c>
      <c r="AB434" s="28"/>
      <c r="AC434" s="28"/>
      <c r="AD434" s="60" t="s">
        <v>44</v>
      </c>
      <c r="AE434" s="69"/>
      <c r="AF434" s="63"/>
      <c r="AG434" s="77"/>
      <c r="AH434" s="77"/>
      <c r="AI434" s="77"/>
      <c r="AJ434" s="72"/>
    </row>
    <row r="435" spans="1:36" s="2" customFormat="1" ht="157.5" customHeight="1">
      <c r="A435" s="21">
        <v>5</v>
      </c>
      <c r="B435" s="21" t="s">
        <v>889</v>
      </c>
      <c r="C435" s="21" t="s">
        <v>27</v>
      </c>
      <c r="D435" s="21" t="s">
        <v>172</v>
      </c>
      <c r="E435" s="28">
        <v>3.25</v>
      </c>
      <c r="F435" s="30" t="s">
        <v>890</v>
      </c>
      <c r="G435" s="26">
        <f t="shared" si="143"/>
        <v>103.68</v>
      </c>
      <c r="H435" s="26">
        <f t="shared" si="139"/>
        <v>103.68</v>
      </c>
      <c r="I435" s="26">
        <f t="shared" si="140"/>
        <v>0</v>
      </c>
      <c r="J435" s="26">
        <f t="shared" si="141"/>
        <v>0</v>
      </c>
      <c r="K435" s="26">
        <f t="shared" si="142"/>
        <v>0</v>
      </c>
      <c r="L435" s="26">
        <v>103.68</v>
      </c>
      <c r="M435" s="116">
        <v>103.68</v>
      </c>
      <c r="N435" s="116"/>
      <c r="O435" s="116"/>
      <c r="P435" s="116"/>
      <c r="Q435" s="153"/>
      <c r="R435" s="153"/>
      <c r="S435" s="153"/>
      <c r="T435" s="153"/>
      <c r="U435" s="153"/>
      <c r="V435" s="26"/>
      <c r="W435" s="26"/>
      <c r="X435" s="26"/>
      <c r="Y435" s="26"/>
      <c r="Z435" s="26"/>
      <c r="AA435" s="26" t="s">
        <v>31</v>
      </c>
      <c r="AB435" s="28"/>
      <c r="AC435" s="28"/>
      <c r="AD435" s="60" t="s">
        <v>44</v>
      </c>
      <c r="AE435" s="69"/>
      <c r="AF435" s="63"/>
      <c r="AG435" s="77"/>
      <c r="AH435" s="77"/>
      <c r="AI435" s="77"/>
      <c r="AJ435" s="72"/>
    </row>
    <row r="436" spans="1:36" s="2" customFormat="1" ht="141" customHeight="1">
      <c r="A436" s="21">
        <v>6</v>
      </c>
      <c r="B436" s="21" t="s">
        <v>891</v>
      </c>
      <c r="C436" s="21" t="s">
        <v>177</v>
      </c>
      <c r="D436" s="21" t="s">
        <v>172</v>
      </c>
      <c r="E436" s="26">
        <f>(560+500+240+180+590+250)/1000</f>
        <v>2.32</v>
      </c>
      <c r="F436" s="93" t="s">
        <v>892</v>
      </c>
      <c r="G436" s="26">
        <f t="shared" si="143"/>
        <v>103.256</v>
      </c>
      <c r="H436" s="26">
        <f t="shared" si="139"/>
        <v>103.256</v>
      </c>
      <c r="I436" s="26">
        <f t="shared" si="140"/>
        <v>0</v>
      </c>
      <c r="J436" s="26">
        <f t="shared" si="141"/>
        <v>0</v>
      </c>
      <c r="K436" s="26">
        <f t="shared" si="142"/>
        <v>0</v>
      </c>
      <c r="L436" s="150">
        <v>103.256</v>
      </c>
      <c r="M436" s="150">
        <v>103.256</v>
      </c>
      <c r="N436" s="150"/>
      <c r="O436" s="150"/>
      <c r="P436" s="150"/>
      <c r="Q436" s="153"/>
      <c r="R436" s="153"/>
      <c r="S436" s="153"/>
      <c r="T436" s="153"/>
      <c r="U436" s="153"/>
      <c r="V436" s="26"/>
      <c r="W436" s="26"/>
      <c r="X436" s="26"/>
      <c r="Y436" s="26"/>
      <c r="Z436" s="26"/>
      <c r="AA436" s="26" t="s">
        <v>31</v>
      </c>
      <c r="AB436" s="28">
        <v>10</v>
      </c>
      <c r="AC436" s="28">
        <v>46</v>
      </c>
      <c r="AD436" s="60" t="s">
        <v>44</v>
      </c>
      <c r="AE436" s="69"/>
      <c r="AF436" s="63"/>
      <c r="AG436" s="77"/>
      <c r="AH436" s="77"/>
      <c r="AI436" s="77"/>
      <c r="AJ436" s="72"/>
    </row>
    <row r="437" spans="1:36" s="2" customFormat="1" ht="63" customHeight="1">
      <c r="A437" s="21">
        <v>7</v>
      </c>
      <c r="B437" s="21" t="s">
        <v>893</v>
      </c>
      <c r="C437" s="21" t="s">
        <v>27</v>
      </c>
      <c r="D437" s="21" t="s">
        <v>172</v>
      </c>
      <c r="E437" s="26">
        <v>2.12</v>
      </c>
      <c r="F437" s="32" t="s">
        <v>894</v>
      </c>
      <c r="G437" s="26">
        <f t="shared" si="143"/>
        <v>28</v>
      </c>
      <c r="H437" s="26">
        <f t="shared" si="139"/>
        <v>28</v>
      </c>
      <c r="I437" s="26">
        <f t="shared" si="140"/>
        <v>0</v>
      </c>
      <c r="J437" s="26">
        <f t="shared" si="141"/>
        <v>0</v>
      </c>
      <c r="K437" s="26">
        <f t="shared" si="142"/>
        <v>0</v>
      </c>
      <c r="L437" s="92">
        <v>28</v>
      </c>
      <c r="M437" s="92">
        <v>28</v>
      </c>
      <c r="N437" s="92"/>
      <c r="O437" s="92"/>
      <c r="P437" s="92"/>
      <c r="Q437" s="26"/>
      <c r="R437" s="26"/>
      <c r="S437" s="26"/>
      <c r="T437" s="26"/>
      <c r="U437" s="26"/>
      <c r="V437" s="26"/>
      <c r="W437" s="26"/>
      <c r="X437" s="26"/>
      <c r="Y437" s="26"/>
      <c r="Z437" s="26"/>
      <c r="AA437" s="26" t="s">
        <v>31</v>
      </c>
      <c r="AB437" s="28"/>
      <c r="AC437" s="28"/>
      <c r="AD437" s="60" t="s">
        <v>44</v>
      </c>
      <c r="AE437" s="10"/>
      <c r="AF437" s="63"/>
      <c r="AG437" s="77"/>
      <c r="AH437" s="77"/>
      <c r="AI437" s="77"/>
      <c r="AJ437" s="72"/>
    </row>
    <row r="438" spans="1:255" s="2" customFormat="1" ht="63" customHeight="1">
      <c r="A438" s="21">
        <v>8</v>
      </c>
      <c r="B438" s="21" t="s">
        <v>895</v>
      </c>
      <c r="C438" s="21" t="s">
        <v>27</v>
      </c>
      <c r="D438" s="21" t="s">
        <v>172</v>
      </c>
      <c r="E438" s="28">
        <v>16</v>
      </c>
      <c r="F438" s="93" t="s">
        <v>896</v>
      </c>
      <c r="G438" s="26">
        <f t="shared" si="143"/>
        <v>190.8</v>
      </c>
      <c r="H438" s="26">
        <f t="shared" si="139"/>
        <v>190.8</v>
      </c>
      <c r="I438" s="26">
        <f t="shared" si="140"/>
        <v>0</v>
      </c>
      <c r="J438" s="26">
        <f t="shared" si="141"/>
        <v>0</v>
      </c>
      <c r="K438" s="26">
        <f t="shared" si="142"/>
        <v>0</v>
      </c>
      <c r="L438" s="92"/>
      <c r="M438" s="92"/>
      <c r="N438" s="92"/>
      <c r="O438" s="92"/>
      <c r="P438" s="92"/>
      <c r="Q438" s="94">
        <v>190.8</v>
      </c>
      <c r="R438" s="94">
        <v>190.8</v>
      </c>
      <c r="S438" s="26"/>
      <c r="T438" s="26"/>
      <c r="U438" s="26"/>
      <c r="V438" s="26"/>
      <c r="W438" s="26"/>
      <c r="X438" s="26"/>
      <c r="Y438" s="26"/>
      <c r="Z438" s="26"/>
      <c r="AA438" s="26"/>
      <c r="AB438" s="28"/>
      <c r="AC438" s="28"/>
      <c r="AD438" s="60" t="s">
        <v>44</v>
      </c>
      <c r="AE438" s="10"/>
      <c r="AF438" s="56"/>
      <c r="AG438" s="72"/>
      <c r="AH438" s="72"/>
      <c r="AI438" s="76"/>
      <c r="AJ438" s="72"/>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row>
    <row r="439" spans="1:255" s="2" customFormat="1" ht="63" customHeight="1">
      <c r="A439" s="21">
        <v>9</v>
      </c>
      <c r="B439" s="21" t="s">
        <v>897</v>
      </c>
      <c r="C439" s="21" t="s">
        <v>27</v>
      </c>
      <c r="D439" s="21" t="s">
        <v>172</v>
      </c>
      <c r="E439" s="28">
        <v>9</v>
      </c>
      <c r="F439" s="93" t="s">
        <v>898</v>
      </c>
      <c r="G439" s="26">
        <f t="shared" si="143"/>
        <v>190.16</v>
      </c>
      <c r="H439" s="26">
        <f t="shared" si="139"/>
        <v>190.16</v>
      </c>
      <c r="I439" s="26">
        <f t="shared" si="140"/>
        <v>0</v>
      </c>
      <c r="J439" s="26">
        <f t="shared" si="141"/>
        <v>0</v>
      </c>
      <c r="K439" s="26">
        <f t="shared" si="142"/>
        <v>0</v>
      </c>
      <c r="L439" s="92"/>
      <c r="M439" s="92"/>
      <c r="N439" s="92"/>
      <c r="O439" s="92"/>
      <c r="P439" s="92"/>
      <c r="Q439" s="94">
        <v>190.16</v>
      </c>
      <c r="R439" s="94">
        <v>190.16</v>
      </c>
      <c r="S439" s="26"/>
      <c r="T439" s="26"/>
      <c r="U439" s="26"/>
      <c r="V439" s="26"/>
      <c r="W439" s="26"/>
      <c r="X439" s="26"/>
      <c r="Y439" s="26"/>
      <c r="Z439" s="26"/>
      <c r="AA439" s="26"/>
      <c r="AB439" s="28"/>
      <c r="AC439" s="28"/>
      <c r="AD439" s="60" t="s">
        <v>44</v>
      </c>
      <c r="AE439" s="10"/>
      <c r="AF439" s="56"/>
      <c r="AG439" s="72"/>
      <c r="AH439" s="72"/>
      <c r="AI439" s="76"/>
      <c r="AJ439" s="72"/>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row>
    <row r="440" spans="1:255" s="2" customFormat="1" ht="63" customHeight="1">
      <c r="A440" s="21">
        <v>10</v>
      </c>
      <c r="B440" s="21" t="s">
        <v>899</v>
      </c>
      <c r="C440" s="21" t="s">
        <v>27</v>
      </c>
      <c r="D440" s="21" t="s">
        <v>172</v>
      </c>
      <c r="E440" s="92">
        <v>1.6</v>
      </c>
      <c r="F440" s="93" t="s">
        <v>900</v>
      </c>
      <c r="G440" s="26">
        <f t="shared" si="143"/>
        <v>48</v>
      </c>
      <c r="H440" s="26">
        <f t="shared" si="139"/>
        <v>48</v>
      </c>
      <c r="I440" s="26">
        <f t="shared" si="140"/>
        <v>0</v>
      </c>
      <c r="J440" s="26">
        <f t="shared" si="141"/>
        <v>0</v>
      </c>
      <c r="K440" s="26">
        <f t="shared" si="142"/>
        <v>0</v>
      </c>
      <c r="L440" s="94">
        <v>48</v>
      </c>
      <c r="M440" s="94">
        <v>48</v>
      </c>
      <c r="N440" s="92"/>
      <c r="O440" s="92"/>
      <c r="P440" s="92"/>
      <c r="Q440" s="26"/>
      <c r="R440" s="26"/>
      <c r="S440" s="26"/>
      <c r="T440" s="26"/>
      <c r="U440" s="26"/>
      <c r="V440" s="26"/>
      <c r="W440" s="26"/>
      <c r="X440" s="26"/>
      <c r="Y440" s="26"/>
      <c r="Z440" s="26"/>
      <c r="AA440" s="26"/>
      <c r="AB440" s="28"/>
      <c r="AC440" s="28"/>
      <c r="AD440" s="60" t="s">
        <v>44</v>
      </c>
      <c r="AE440" s="10"/>
      <c r="AF440" s="56"/>
      <c r="AG440" s="72"/>
      <c r="AH440" s="72"/>
      <c r="AI440" s="76"/>
      <c r="AJ440" s="72"/>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row>
    <row r="441" spans="1:36" s="1" customFormat="1" ht="57" customHeight="1">
      <c r="A441" s="21">
        <v>11</v>
      </c>
      <c r="B441" s="21" t="s">
        <v>901</v>
      </c>
      <c r="C441" s="21" t="s">
        <v>27</v>
      </c>
      <c r="D441" s="21" t="s">
        <v>172</v>
      </c>
      <c r="E441" s="92">
        <v>3.2</v>
      </c>
      <c r="F441" s="30" t="s">
        <v>902</v>
      </c>
      <c r="G441" s="26">
        <f t="shared" si="143"/>
        <v>160</v>
      </c>
      <c r="H441" s="26">
        <f t="shared" si="139"/>
        <v>160</v>
      </c>
      <c r="I441" s="26">
        <f t="shared" si="140"/>
        <v>0</v>
      </c>
      <c r="J441" s="26">
        <f t="shared" si="141"/>
        <v>0</v>
      </c>
      <c r="K441" s="26">
        <f t="shared" si="142"/>
        <v>0</v>
      </c>
      <c r="L441" s="26">
        <v>160</v>
      </c>
      <c r="M441" s="26">
        <v>160</v>
      </c>
      <c r="N441" s="26"/>
      <c r="O441" s="26"/>
      <c r="P441" s="26"/>
      <c r="Q441" s="26"/>
      <c r="R441" s="26"/>
      <c r="S441" s="26"/>
      <c r="T441" s="26"/>
      <c r="U441" s="26"/>
      <c r="V441" s="26"/>
      <c r="W441" s="26"/>
      <c r="X441" s="26"/>
      <c r="Y441" s="26"/>
      <c r="Z441" s="26"/>
      <c r="AA441" s="26" t="s">
        <v>31</v>
      </c>
      <c r="AB441" s="28">
        <v>320</v>
      </c>
      <c r="AC441" s="28">
        <v>870</v>
      </c>
      <c r="AD441" s="60" t="s">
        <v>44</v>
      </c>
      <c r="AE441" s="63"/>
      <c r="AF441" s="56"/>
      <c r="AG441" s="72"/>
      <c r="AH441" s="72"/>
      <c r="AI441" s="72"/>
      <c r="AJ441" s="72"/>
    </row>
    <row r="442" spans="1:36" s="1" customFormat="1" ht="67.5" customHeight="1">
      <c r="A442" s="21">
        <v>12</v>
      </c>
      <c r="B442" s="21" t="s">
        <v>903</v>
      </c>
      <c r="C442" s="21" t="s">
        <v>27</v>
      </c>
      <c r="D442" s="21" t="s">
        <v>172</v>
      </c>
      <c r="E442" s="92">
        <v>5.3</v>
      </c>
      <c r="F442" s="30" t="s">
        <v>904</v>
      </c>
      <c r="G442" s="26">
        <f t="shared" si="143"/>
        <v>190</v>
      </c>
      <c r="H442" s="26">
        <f t="shared" si="139"/>
        <v>190</v>
      </c>
      <c r="I442" s="26">
        <f t="shared" si="140"/>
        <v>0</v>
      </c>
      <c r="J442" s="26">
        <f t="shared" si="141"/>
        <v>0</v>
      </c>
      <c r="K442" s="26">
        <f t="shared" si="142"/>
        <v>0</v>
      </c>
      <c r="L442" s="26"/>
      <c r="M442" s="26"/>
      <c r="N442" s="26"/>
      <c r="O442" s="26"/>
      <c r="P442" s="26"/>
      <c r="Q442" s="26">
        <v>190</v>
      </c>
      <c r="R442" s="116">
        <v>190</v>
      </c>
      <c r="S442" s="116"/>
      <c r="T442" s="116"/>
      <c r="U442" s="116"/>
      <c r="V442" s="52"/>
      <c r="W442" s="52"/>
      <c r="X442" s="52"/>
      <c r="Y442" s="52"/>
      <c r="Z442" s="52"/>
      <c r="AA442" s="26" t="s">
        <v>31</v>
      </c>
      <c r="AB442" s="28"/>
      <c r="AC442" s="28"/>
      <c r="AD442" s="60" t="s">
        <v>44</v>
      </c>
      <c r="AE442" s="63"/>
      <c r="AF442" s="56"/>
      <c r="AG442" s="72"/>
      <c r="AH442" s="72"/>
      <c r="AI442" s="72"/>
      <c r="AJ442" s="72"/>
    </row>
    <row r="443" spans="1:243" s="1" customFormat="1" ht="51.75" customHeight="1">
      <c r="A443" s="21">
        <v>13</v>
      </c>
      <c r="B443" s="21" t="s">
        <v>905</v>
      </c>
      <c r="C443" s="21" t="s">
        <v>27</v>
      </c>
      <c r="D443" s="21" t="s">
        <v>172</v>
      </c>
      <c r="E443" s="26">
        <v>4.6</v>
      </c>
      <c r="F443" s="32" t="s">
        <v>906</v>
      </c>
      <c r="G443" s="26">
        <f t="shared" si="143"/>
        <v>120</v>
      </c>
      <c r="H443" s="26">
        <f t="shared" si="139"/>
        <v>120</v>
      </c>
      <c r="I443" s="26">
        <f t="shared" si="140"/>
        <v>0</v>
      </c>
      <c r="J443" s="26">
        <f t="shared" si="141"/>
        <v>0</v>
      </c>
      <c r="K443" s="26">
        <f t="shared" si="142"/>
        <v>0</v>
      </c>
      <c r="L443" s="92"/>
      <c r="M443" s="92"/>
      <c r="N443" s="92"/>
      <c r="O443" s="92"/>
      <c r="P443" s="92"/>
      <c r="Q443" s="26">
        <v>120</v>
      </c>
      <c r="R443" s="116">
        <v>120</v>
      </c>
      <c r="S443" s="116"/>
      <c r="T443" s="116"/>
      <c r="U443" s="116"/>
      <c r="V443" s="52"/>
      <c r="W443" s="52"/>
      <c r="X443" s="52"/>
      <c r="Y443" s="52"/>
      <c r="Z443" s="52"/>
      <c r="AA443" s="26" t="s">
        <v>31</v>
      </c>
      <c r="AB443" s="28"/>
      <c r="AC443" s="28"/>
      <c r="AD443" s="60" t="s">
        <v>44</v>
      </c>
      <c r="AE443" s="10"/>
      <c r="AF443" s="56"/>
      <c r="AG443" s="77"/>
      <c r="AH443" s="77"/>
      <c r="AI443" s="72"/>
      <c r="AJ443" s="77"/>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row>
    <row r="444" spans="1:243" s="1" customFormat="1" ht="24.75" customHeight="1">
      <c r="A444" s="21">
        <v>14</v>
      </c>
      <c r="B444" s="21" t="s">
        <v>907</v>
      </c>
      <c r="C444" s="21" t="s">
        <v>27</v>
      </c>
      <c r="D444" s="21" t="s">
        <v>172</v>
      </c>
      <c r="E444" s="26">
        <v>6</v>
      </c>
      <c r="F444" s="22" t="s">
        <v>908</v>
      </c>
      <c r="G444" s="26">
        <f t="shared" si="143"/>
        <v>42</v>
      </c>
      <c r="H444" s="26">
        <f t="shared" si="139"/>
        <v>42</v>
      </c>
      <c r="I444" s="26">
        <f t="shared" si="140"/>
        <v>0</v>
      </c>
      <c r="J444" s="26">
        <f t="shared" si="141"/>
        <v>0</v>
      </c>
      <c r="K444" s="26">
        <f t="shared" si="142"/>
        <v>0</v>
      </c>
      <c r="L444" s="92">
        <v>42</v>
      </c>
      <c r="M444" s="92">
        <v>42</v>
      </c>
      <c r="N444" s="92"/>
      <c r="O444" s="92"/>
      <c r="P444" s="92"/>
      <c r="Q444" s="26"/>
      <c r="R444" s="116"/>
      <c r="S444" s="116"/>
      <c r="T444" s="116"/>
      <c r="U444" s="116"/>
      <c r="V444" s="52"/>
      <c r="W444" s="52"/>
      <c r="X444" s="52"/>
      <c r="Y444" s="52"/>
      <c r="Z444" s="52"/>
      <c r="AA444" s="26" t="s">
        <v>31</v>
      </c>
      <c r="AB444" s="28"/>
      <c r="AC444" s="28"/>
      <c r="AD444" s="60" t="s">
        <v>44</v>
      </c>
      <c r="AE444" s="10"/>
      <c r="AF444" s="63"/>
      <c r="AG444" s="77"/>
      <c r="AH444" s="77"/>
      <c r="AI444" s="72"/>
      <c r="AJ444" s="77"/>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row>
    <row r="445" spans="1:243" s="1" customFormat="1" ht="408.75" customHeight="1">
      <c r="A445" s="21">
        <v>15</v>
      </c>
      <c r="B445" s="146" t="s">
        <v>909</v>
      </c>
      <c r="C445" s="52" t="s">
        <v>27</v>
      </c>
      <c r="D445" s="52" t="s">
        <v>172</v>
      </c>
      <c r="E445" s="116">
        <v>8.396</v>
      </c>
      <c r="F445" s="147" t="s">
        <v>910</v>
      </c>
      <c r="G445" s="116">
        <f t="shared" si="143"/>
        <v>248.52</v>
      </c>
      <c r="H445" s="116">
        <f t="shared" si="139"/>
        <v>248.52</v>
      </c>
      <c r="I445" s="116">
        <f t="shared" si="140"/>
        <v>0</v>
      </c>
      <c r="J445" s="116">
        <f t="shared" si="141"/>
        <v>0</v>
      </c>
      <c r="K445" s="116">
        <f t="shared" si="142"/>
        <v>0</v>
      </c>
      <c r="L445" s="151">
        <v>248.52</v>
      </c>
      <c r="M445" s="152">
        <v>248.52</v>
      </c>
      <c r="N445" s="151"/>
      <c r="O445" s="151"/>
      <c r="P445" s="151"/>
      <c r="Q445" s="116"/>
      <c r="R445" s="116"/>
      <c r="S445" s="116"/>
      <c r="T445" s="116"/>
      <c r="U445" s="116"/>
      <c r="V445" s="154"/>
      <c r="W445" s="154"/>
      <c r="X445" s="154"/>
      <c r="Y445" s="154"/>
      <c r="Z445" s="154"/>
      <c r="AA445" s="116" t="s">
        <v>31</v>
      </c>
      <c r="AB445" s="162"/>
      <c r="AC445" s="162"/>
      <c r="AD445" s="163" t="s">
        <v>44</v>
      </c>
      <c r="AE445" s="164"/>
      <c r="AF445" s="63"/>
      <c r="AG445" s="77"/>
      <c r="AH445" s="77"/>
      <c r="AI445" s="72"/>
      <c r="AJ445" s="77"/>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row>
    <row r="446" spans="1:243" s="1" customFormat="1" ht="327" customHeight="1">
      <c r="A446" s="21">
        <v>16</v>
      </c>
      <c r="B446" s="148"/>
      <c r="C446" s="52"/>
      <c r="D446" s="52"/>
      <c r="E446" s="116"/>
      <c r="F446" s="147"/>
      <c r="G446" s="116"/>
      <c r="H446" s="116"/>
      <c r="I446" s="116"/>
      <c r="J446" s="116"/>
      <c r="K446" s="116"/>
      <c r="L446" s="151"/>
      <c r="M446" s="152"/>
      <c r="N446" s="151"/>
      <c r="O446" s="151"/>
      <c r="P446" s="151"/>
      <c r="Q446" s="116"/>
      <c r="R446" s="116"/>
      <c r="S446" s="116"/>
      <c r="T446" s="116"/>
      <c r="U446" s="116"/>
      <c r="V446" s="154"/>
      <c r="W446" s="154"/>
      <c r="X446" s="154"/>
      <c r="Y446" s="154"/>
      <c r="Z446" s="154"/>
      <c r="AA446" s="116"/>
      <c r="AB446" s="162"/>
      <c r="AC446" s="162"/>
      <c r="AD446" s="163"/>
      <c r="AE446" s="165"/>
      <c r="AF446" s="63"/>
      <c r="AG446" s="77"/>
      <c r="AH446" s="77"/>
      <c r="AI446" s="72"/>
      <c r="AJ446" s="77"/>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row>
    <row r="447" spans="1:36" s="1" customFormat="1" ht="42" customHeight="1">
      <c r="A447" s="21">
        <v>17</v>
      </c>
      <c r="B447" s="21" t="s">
        <v>911</v>
      </c>
      <c r="C447" s="21" t="s">
        <v>27</v>
      </c>
      <c r="D447" s="21" t="s">
        <v>172</v>
      </c>
      <c r="E447" s="28">
        <v>1.5</v>
      </c>
      <c r="F447" s="30" t="s">
        <v>912</v>
      </c>
      <c r="G447" s="26">
        <f>SUM(L447,Q447,V447)</f>
        <v>103.8</v>
      </c>
      <c r="H447" s="26">
        <f>M447+R447+W447</f>
        <v>103.8</v>
      </c>
      <c r="I447" s="26">
        <f>N447+S447+X447</f>
        <v>0</v>
      </c>
      <c r="J447" s="26">
        <f>O447+T447+Y447</f>
        <v>0</v>
      </c>
      <c r="K447" s="26">
        <f>P447+U447+Z447</f>
        <v>0</v>
      </c>
      <c r="L447" s="26">
        <v>103.8</v>
      </c>
      <c r="M447" s="26">
        <v>103.8</v>
      </c>
      <c r="N447" s="26"/>
      <c r="O447" s="26"/>
      <c r="P447" s="26"/>
      <c r="Q447" s="26"/>
      <c r="R447" s="26"/>
      <c r="S447" s="26"/>
      <c r="T447" s="26"/>
      <c r="U447" s="26"/>
      <c r="V447" s="26"/>
      <c r="W447" s="26"/>
      <c r="X447" s="26"/>
      <c r="Y447" s="26"/>
      <c r="Z447" s="26"/>
      <c r="AA447" s="26" t="s">
        <v>31</v>
      </c>
      <c r="AB447" s="28"/>
      <c r="AC447" s="28"/>
      <c r="AD447" s="60" t="s">
        <v>44</v>
      </c>
      <c r="AE447" s="54"/>
      <c r="AF447" s="63"/>
      <c r="AG447" s="72"/>
      <c r="AH447" s="72"/>
      <c r="AI447" s="72"/>
      <c r="AJ447" s="77"/>
    </row>
    <row r="448" spans="1:36" s="1" customFormat="1" ht="37.5" customHeight="1">
      <c r="A448" s="21">
        <v>18</v>
      </c>
      <c r="B448" s="21" t="s">
        <v>913</v>
      </c>
      <c r="C448" s="21" t="s">
        <v>27</v>
      </c>
      <c r="D448" s="21" t="s">
        <v>172</v>
      </c>
      <c r="E448" s="28">
        <v>1.1</v>
      </c>
      <c r="F448" s="30" t="s">
        <v>914</v>
      </c>
      <c r="G448" s="26">
        <f>SUM(L448,Q448,V448)</f>
        <v>60</v>
      </c>
      <c r="H448" s="26">
        <f>M448+R448+W448</f>
        <v>60</v>
      </c>
      <c r="I448" s="26">
        <f>N448+S448+X448</f>
        <v>0</v>
      </c>
      <c r="J448" s="26">
        <f>O448+T448+Y448</f>
        <v>0</v>
      </c>
      <c r="K448" s="26">
        <f>P448+U448+Z448</f>
        <v>0</v>
      </c>
      <c r="L448" s="26">
        <v>60</v>
      </c>
      <c r="M448" s="26">
        <v>60</v>
      </c>
      <c r="N448" s="26"/>
      <c r="O448" s="26"/>
      <c r="P448" s="26"/>
      <c r="Q448" s="26"/>
      <c r="R448" s="26"/>
      <c r="S448" s="26"/>
      <c r="T448" s="26"/>
      <c r="U448" s="26"/>
      <c r="V448" s="26"/>
      <c r="W448" s="26"/>
      <c r="X448" s="26"/>
      <c r="Y448" s="26"/>
      <c r="Z448" s="26"/>
      <c r="AA448" s="26" t="s">
        <v>31</v>
      </c>
      <c r="AB448" s="28"/>
      <c r="AC448" s="28"/>
      <c r="AD448" s="60" t="s">
        <v>44</v>
      </c>
      <c r="AE448" s="54"/>
      <c r="AF448" s="63"/>
      <c r="AG448" s="72"/>
      <c r="AH448" s="72"/>
      <c r="AI448" s="72"/>
      <c r="AJ448" s="77"/>
    </row>
    <row r="449" spans="1:36" s="1" customFormat="1" ht="43.5" customHeight="1">
      <c r="A449" s="21">
        <v>19</v>
      </c>
      <c r="B449" s="21" t="s">
        <v>915</v>
      </c>
      <c r="C449" s="21" t="s">
        <v>27</v>
      </c>
      <c r="D449" s="21" t="s">
        <v>172</v>
      </c>
      <c r="E449" s="28">
        <v>1.7</v>
      </c>
      <c r="F449" s="30" t="s">
        <v>916</v>
      </c>
      <c r="G449" s="26">
        <f>SUM(L449,Q449,V449)</f>
        <v>50.3</v>
      </c>
      <c r="H449" s="26">
        <f>M449+R449+W449</f>
        <v>50.3</v>
      </c>
      <c r="I449" s="26">
        <f>N449+S449+X449</f>
        <v>0</v>
      </c>
      <c r="J449" s="26">
        <f>O449+T449+Y449</f>
        <v>0</v>
      </c>
      <c r="K449" s="26">
        <f>P449+U449+Z449</f>
        <v>0</v>
      </c>
      <c r="L449" s="26">
        <v>50.3</v>
      </c>
      <c r="M449" s="26">
        <v>50.3</v>
      </c>
      <c r="N449" s="26"/>
      <c r="O449" s="26"/>
      <c r="P449" s="26"/>
      <c r="Q449" s="26"/>
      <c r="R449" s="26"/>
      <c r="S449" s="26"/>
      <c r="T449" s="26"/>
      <c r="U449" s="26"/>
      <c r="V449" s="26"/>
      <c r="W449" s="26"/>
      <c r="X449" s="26"/>
      <c r="Y449" s="26"/>
      <c r="Z449" s="26"/>
      <c r="AA449" s="26" t="s">
        <v>31</v>
      </c>
      <c r="AB449" s="28"/>
      <c r="AC449" s="28"/>
      <c r="AD449" s="60" t="s">
        <v>44</v>
      </c>
      <c r="AE449" s="54"/>
      <c r="AF449" s="63"/>
      <c r="AG449" s="72"/>
      <c r="AH449" s="72"/>
      <c r="AI449" s="72"/>
      <c r="AJ449" s="77"/>
    </row>
    <row r="450" spans="1:36" s="1" customFormat="1" ht="24.75" customHeight="1">
      <c r="A450" s="21">
        <v>20</v>
      </c>
      <c r="B450" s="31" t="s">
        <v>917</v>
      </c>
      <c r="C450" s="31" t="s">
        <v>27</v>
      </c>
      <c r="D450" s="31" t="s">
        <v>172</v>
      </c>
      <c r="E450" s="168">
        <v>0.879</v>
      </c>
      <c r="F450" s="101" t="s">
        <v>918</v>
      </c>
      <c r="G450" s="169">
        <v>31.7</v>
      </c>
      <c r="H450" s="169">
        <f aca="true" t="shared" si="144" ref="H450:K450">R450+M450+W450</f>
        <v>31.7</v>
      </c>
      <c r="I450" s="169">
        <f t="shared" si="144"/>
        <v>0</v>
      </c>
      <c r="J450" s="169">
        <f t="shared" si="144"/>
        <v>0</v>
      </c>
      <c r="K450" s="169">
        <f t="shared" si="144"/>
        <v>0</v>
      </c>
      <c r="L450" s="169"/>
      <c r="M450" s="169"/>
      <c r="N450" s="169"/>
      <c r="O450" s="169"/>
      <c r="P450" s="169"/>
      <c r="Q450" s="169">
        <v>31.7</v>
      </c>
      <c r="R450" s="169">
        <v>31.7</v>
      </c>
      <c r="S450" s="26"/>
      <c r="T450" s="26"/>
      <c r="U450" s="26"/>
      <c r="V450" s="26"/>
      <c r="W450" s="26"/>
      <c r="X450" s="26"/>
      <c r="Y450" s="26"/>
      <c r="Z450" s="26"/>
      <c r="AA450" s="26" t="s">
        <v>31</v>
      </c>
      <c r="AB450" s="28"/>
      <c r="AC450" s="28"/>
      <c r="AD450" s="60" t="s">
        <v>44</v>
      </c>
      <c r="AE450" s="54"/>
      <c r="AF450" s="56"/>
      <c r="AG450" s="72"/>
      <c r="AH450" s="72"/>
      <c r="AI450" s="76"/>
      <c r="AJ450" s="72"/>
    </row>
    <row r="451" spans="1:36" s="1" customFormat="1" ht="24.75" customHeight="1">
      <c r="A451" s="21">
        <v>21</v>
      </c>
      <c r="B451" s="31" t="s">
        <v>919</v>
      </c>
      <c r="C451" s="31" t="s">
        <v>27</v>
      </c>
      <c r="D451" s="31" t="s">
        <v>172</v>
      </c>
      <c r="E451" s="168">
        <v>0.411</v>
      </c>
      <c r="F451" s="101" t="s">
        <v>920</v>
      </c>
      <c r="G451" s="169">
        <v>15.9</v>
      </c>
      <c r="H451" s="169">
        <f aca="true" t="shared" si="145" ref="H451:K451">R451+M451+W451</f>
        <v>15.9</v>
      </c>
      <c r="I451" s="169">
        <f t="shared" si="145"/>
        <v>0</v>
      </c>
      <c r="J451" s="169">
        <f t="shared" si="145"/>
        <v>0</v>
      </c>
      <c r="K451" s="169">
        <f t="shared" si="145"/>
        <v>0</v>
      </c>
      <c r="L451" s="169"/>
      <c r="M451" s="169"/>
      <c r="N451" s="169"/>
      <c r="O451" s="169"/>
      <c r="P451" s="169"/>
      <c r="Q451" s="169">
        <v>15.9</v>
      </c>
      <c r="R451" s="169">
        <v>15.9</v>
      </c>
      <c r="S451" s="26"/>
      <c r="T451" s="26"/>
      <c r="U451" s="26"/>
      <c r="V451" s="26"/>
      <c r="W451" s="26"/>
      <c r="X451" s="26"/>
      <c r="Y451" s="26"/>
      <c r="Z451" s="26"/>
      <c r="AA451" s="26" t="s">
        <v>31</v>
      </c>
      <c r="AB451" s="28"/>
      <c r="AC451" s="28"/>
      <c r="AD451" s="60" t="s">
        <v>44</v>
      </c>
      <c r="AE451" s="54"/>
      <c r="AF451" s="56"/>
      <c r="AG451" s="72"/>
      <c r="AH451" s="72"/>
      <c r="AI451" s="76"/>
      <c r="AJ451" s="72"/>
    </row>
    <row r="452" spans="1:36" s="1" customFormat="1" ht="24.75" customHeight="1">
      <c r="A452" s="21">
        <v>22</v>
      </c>
      <c r="B452" s="31" t="s">
        <v>921</v>
      </c>
      <c r="C452" s="31" t="s">
        <v>27</v>
      </c>
      <c r="D452" s="31" t="s">
        <v>172</v>
      </c>
      <c r="E452" s="168">
        <v>0.456</v>
      </c>
      <c r="F452" s="101" t="s">
        <v>922</v>
      </c>
      <c r="G452" s="169">
        <v>16.4</v>
      </c>
      <c r="H452" s="169">
        <f aca="true" t="shared" si="146" ref="H452:K452">R452+M452+W452</f>
        <v>16.4</v>
      </c>
      <c r="I452" s="169">
        <f t="shared" si="146"/>
        <v>0</v>
      </c>
      <c r="J452" s="169">
        <f t="shared" si="146"/>
        <v>0</v>
      </c>
      <c r="K452" s="169">
        <f t="shared" si="146"/>
        <v>0</v>
      </c>
      <c r="L452" s="169"/>
      <c r="M452" s="169"/>
      <c r="N452" s="169"/>
      <c r="O452" s="169"/>
      <c r="P452" s="169"/>
      <c r="Q452" s="169">
        <v>16.4</v>
      </c>
      <c r="R452" s="169">
        <v>16.4</v>
      </c>
      <c r="S452" s="26"/>
      <c r="T452" s="26"/>
      <c r="U452" s="26"/>
      <c r="V452" s="26"/>
      <c r="W452" s="26"/>
      <c r="X452" s="26"/>
      <c r="Y452" s="26"/>
      <c r="Z452" s="26"/>
      <c r="AA452" s="26" t="s">
        <v>31</v>
      </c>
      <c r="AB452" s="28"/>
      <c r="AC452" s="28"/>
      <c r="AD452" s="60" t="s">
        <v>44</v>
      </c>
      <c r="AE452" s="54"/>
      <c r="AF452" s="56"/>
      <c r="AG452" s="72"/>
      <c r="AH452" s="72"/>
      <c r="AI452" s="76"/>
      <c r="AJ452" s="72"/>
    </row>
    <row r="453" spans="1:36" s="1" customFormat="1" ht="24.75" customHeight="1">
      <c r="A453" s="21">
        <v>23</v>
      </c>
      <c r="B453" s="31" t="s">
        <v>923</v>
      </c>
      <c r="C453" s="31" t="s">
        <v>27</v>
      </c>
      <c r="D453" s="31" t="s">
        <v>172</v>
      </c>
      <c r="E453" s="168">
        <v>0.225</v>
      </c>
      <c r="F453" s="101" t="s">
        <v>924</v>
      </c>
      <c r="G453" s="169">
        <v>8.1</v>
      </c>
      <c r="H453" s="169">
        <f aca="true" t="shared" si="147" ref="H453:K453">R453+M453+W453</f>
        <v>8.1</v>
      </c>
      <c r="I453" s="169">
        <f t="shared" si="147"/>
        <v>0</v>
      </c>
      <c r="J453" s="169">
        <f t="shared" si="147"/>
        <v>0</v>
      </c>
      <c r="K453" s="169">
        <f t="shared" si="147"/>
        <v>0</v>
      </c>
      <c r="L453" s="169"/>
      <c r="M453" s="169"/>
      <c r="N453" s="169"/>
      <c r="O453" s="169"/>
      <c r="P453" s="169"/>
      <c r="Q453" s="169">
        <v>8.1</v>
      </c>
      <c r="R453" s="169">
        <v>8.1</v>
      </c>
      <c r="S453" s="26"/>
      <c r="T453" s="26"/>
      <c r="U453" s="26"/>
      <c r="V453" s="26"/>
      <c r="W453" s="26"/>
      <c r="X453" s="26"/>
      <c r="Y453" s="26"/>
      <c r="Z453" s="26"/>
      <c r="AA453" s="26" t="s">
        <v>31</v>
      </c>
      <c r="AB453" s="28"/>
      <c r="AC453" s="28"/>
      <c r="AD453" s="60" t="s">
        <v>44</v>
      </c>
      <c r="AE453" s="54"/>
      <c r="AF453" s="56"/>
      <c r="AG453" s="72"/>
      <c r="AH453" s="72"/>
      <c r="AI453" s="76"/>
      <c r="AJ453" s="72"/>
    </row>
    <row r="454" spans="1:36" s="1" customFormat="1" ht="24.75" customHeight="1">
      <c r="A454" s="21">
        <v>24</v>
      </c>
      <c r="B454" s="31" t="s">
        <v>925</v>
      </c>
      <c r="C454" s="31" t="s">
        <v>27</v>
      </c>
      <c r="D454" s="31" t="s">
        <v>172</v>
      </c>
      <c r="E454" s="168">
        <v>0.45</v>
      </c>
      <c r="F454" s="101" t="s">
        <v>926</v>
      </c>
      <c r="G454" s="169">
        <v>16.2</v>
      </c>
      <c r="H454" s="169">
        <f aca="true" t="shared" si="148" ref="H454:K454">R454+M454+W454</f>
        <v>16.2</v>
      </c>
      <c r="I454" s="169">
        <f t="shared" si="148"/>
        <v>0</v>
      </c>
      <c r="J454" s="169">
        <f t="shared" si="148"/>
        <v>0</v>
      </c>
      <c r="K454" s="169">
        <f t="shared" si="148"/>
        <v>0</v>
      </c>
      <c r="L454" s="169"/>
      <c r="M454" s="169"/>
      <c r="N454" s="169"/>
      <c r="O454" s="169"/>
      <c r="P454" s="169"/>
      <c r="Q454" s="169">
        <v>16.2</v>
      </c>
      <c r="R454" s="169">
        <v>16.2</v>
      </c>
      <c r="S454" s="26"/>
      <c r="T454" s="26"/>
      <c r="U454" s="26"/>
      <c r="V454" s="26"/>
      <c r="W454" s="26"/>
      <c r="X454" s="26"/>
      <c r="Y454" s="26"/>
      <c r="Z454" s="26"/>
      <c r="AA454" s="26" t="s">
        <v>31</v>
      </c>
      <c r="AB454" s="28"/>
      <c r="AC454" s="28"/>
      <c r="AD454" s="60" t="s">
        <v>44</v>
      </c>
      <c r="AE454" s="54"/>
      <c r="AF454" s="56"/>
      <c r="AG454" s="72"/>
      <c r="AH454" s="72"/>
      <c r="AI454" s="76"/>
      <c r="AJ454" s="72"/>
    </row>
    <row r="455" spans="1:36" s="1" customFormat="1" ht="24.75" customHeight="1">
      <c r="A455" s="21">
        <v>25</v>
      </c>
      <c r="B455" s="31" t="s">
        <v>927</v>
      </c>
      <c r="C455" s="31" t="s">
        <v>27</v>
      </c>
      <c r="D455" s="31" t="s">
        <v>172</v>
      </c>
      <c r="E455" s="168"/>
      <c r="F455" s="40" t="s">
        <v>928</v>
      </c>
      <c r="G455" s="169">
        <v>26.7</v>
      </c>
      <c r="H455" s="169">
        <f aca="true" t="shared" si="149" ref="H455:K455">R455+M455+W455</f>
        <v>26.7</v>
      </c>
      <c r="I455" s="169">
        <f t="shared" si="149"/>
        <v>0</v>
      </c>
      <c r="J455" s="169">
        <f t="shared" si="149"/>
        <v>0</v>
      </c>
      <c r="K455" s="169">
        <f t="shared" si="149"/>
        <v>0</v>
      </c>
      <c r="L455" s="169"/>
      <c r="M455" s="169"/>
      <c r="N455" s="169"/>
      <c r="O455" s="169"/>
      <c r="P455" s="169"/>
      <c r="Q455" s="169">
        <v>26.7</v>
      </c>
      <c r="R455" s="169">
        <v>26.7</v>
      </c>
      <c r="S455" s="26"/>
      <c r="T455" s="26"/>
      <c r="U455" s="26"/>
      <c r="V455" s="26"/>
      <c r="W455" s="26"/>
      <c r="X455" s="26"/>
      <c r="Y455" s="26"/>
      <c r="Z455" s="26"/>
      <c r="AA455" s="26" t="s">
        <v>31</v>
      </c>
      <c r="AB455" s="28"/>
      <c r="AC455" s="28"/>
      <c r="AD455" s="60" t="s">
        <v>44</v>
      </c>
      <c r="AE455" s="54"/>
      <c r="AF455" s="56"/>
      <c r="AG455" s="72"/>
      <c r="AH455" s="72"/>
      <c r="AI455" s="76"/>
      <c r="AJ455" s="72"/>
    </row>
    <row r="456" spans="1:36" s="1" customFormat="1" ht="24.75" customHeight="1">
      <c r="A456" s="21">
        <v>26</v>
      </c>
      <c r="B456" s="31" t="s">
        <v>929</v>
      </c>
      <c r="C456" s="31" t="s">
        <v>27</v>
      </c>
      <c r="D456" s="31"/>
      <c r="E456" s="168"/>
      <c r="F456" s="101" t="s">
        <v>930</v>
      </c>
      <c r="G456" s="169">
        <v>20</v>
      </c>
      <c r="H456" s="169">
        <f aca="true" t="shared" si="150" ref="H456:K456">R456+M456+W456</f>
        <v>20</v>
      </c>
      <c r="I456" s="169">
        <f t="shared" si="150"/>
        <v>0</v>
      </c>
      <c r="J456" s="169">
        <f t="shared" si="150"/>
        <v>0</v>
      </c>
      <c r="K456" s="169">
        <f t="shared" si="150"/>
        <v>0</v>
      </c>
      <c r="L456" s="169"/>
      <c r="M456" s="169"/>
      <c r="N456" s="169"/>
      <c r="O456" s="169"/>
      <c r="P456" s="169"/>
      <c r="Q456" s="169">
        <v>20</v>
      </c>
      <c r="R456" s="169">
        <v>20</v>
      </c>
      <c r="S456" s="26"/>
      <c r="T456" s="26"/>
      <c r="U456" s="26"/>
      <c r="V456" s="26"/>
      <c r="W456" s="26"/>
      <c r="X456" s="26"/>
      <c r="Y456" s="26"/>
      <c r="Z456" s="26"/>
      <c r="AA456" s="26" t="s">
        <v>31</v>
      </c>
      <c r="AB456" s="28"/>
      <c r="AC456" s="28"/>
      <c r="AD456" s="60" t="s">
        <v>44</v>
      </c>
      <c r="AE456" s="54"/>
      <c r="AF456" s="56"/>
      <c r="AG456" s="72"/>
      <c r="AH456" s="72"/>
      <c r="AI456" s="76"/>
      <c r="AJ456" s="72"/>
    </row>
    <row r="457" spans="1:36" s="1" customFormat="1" ht="24.75" customHeight="1">
      <c r="A457" s="21">
        <v>27</v>
      </c>
      <c r="B457" s="31" t="s">
        <v>931</v>
      </c>
      <c r="C457" s="31" t="s">
        <v>27</v>
      </c>
      <c r="D457" s="31"/>
      <c r="E457" s="168"/>
      <c r="F457" s="101" t="s">
        <v>930</v>
      </c>
      <c r="G457" s="169">
        <v>20</v>
      </c>
      <c r="H457" s="169">
        <f aca="true" t="shared" si="151" ref="H457:K457">R457+M457+W457</f>
        <v>20</v>
      </c>
      <c r="I457" s="169">
        <f t="shared" si="151"/>
        <v>0</v>
      </c>
      <c r="J457" s="169">
        <f t="shared" si="151"/>
        <v>0</v>
      </c>
      <c r="K457" s="169">
        <f t="shared" si="151"/>
        <v>0</v>
      </c>
      <c r="L457" s="169"/>
      <c r="M457" s="169"/>
      <c r="N457" s="169"/>
      <c r="O457" s="169"/>
      <c r="P457" s="169"/>
      <c r="Q457" s="169">
        <v>20</v>
      </c>
      <c r="R457" s="169">
        <v>20</v>
      </c>
      <c r="S457" s="26"/>
      <c r="T457" s="26"/>
      <c r="U457" s="26"/>
      <c r="V457" s="26"/>
      <c r="W457" s="26"/>
      <c r="X457" s="26"/>
      <c r="Y457" s="26"/>
      <c r="Z457" s="26"/>
      <c r="AA457" s="26" t="s">
        <v>31</v>
      </c>
      <c r="AB457" s="28"/>
      <c r="AC457" s="28"/>
      <c r="AD457" s="60" t="s">
        <v>44</v>
      </c>
      <c r="AE457" s="54"/>
      <c r="AF457" s="56"/>
      <c r="AG457" s="72"/>
      <c r="AH457" s="72"/>
      <c r="AI457" s="76"/>
      <c r="AJ457" s="72"/>
    </row>
    <row r="458" spans="1:36" s="1" customFormat="1" ht="24.75" customHeight="1">
      <c r="A458" s="21">
        <v>28</v>
      </c>
      <c r="B458" s="31" t="s">
        <v>932</v>
      </c>
      <c r="C458" s="159" t="s">
        <v>27</v>
      </c>
      <c r="D458" s="31" t="s">
        <v>172</v>
      </c>
      <c r="E458" s="31">
        <v>1</v>
      </c>
      <c r="F458" s="40" t="s">
        <v>933</v>
      </c>
      <c r="G458" s="169">
        <v>84</v>
      </c>
      <c r="H458" s="169">
        <f aca="true" t="shared" si="152" ref="H458:K458">R458+M458+W458</f>
        <v>84</v>
      </c>
      <c r="I458" s="169">
        <f t="shared" si="152"/>
        <v>0</v>
      </c>
      <c r="J458" s="169">
        <f t="shared" si="152"/>
        <v>0</v>
      </c>
      <c r="K458" s="169">
        <f t="shared" si="152"/>
        <v>0</v>
      </c>
      <c r="L458" s="169"/>
      <c r="M458" s="169"/>
      <c r="N458" s="169"/>
      <c r="O458" s="169"/>
      <c r="P458" s="169"/>
      <c r="Q458" s="169">
        <v>84</v>
      </c>
      <c r="R458" s="169">
        <v>84</v>
      </c>
      <c r="S458" s="26"/>
      <c r="T458" s="26"/>
      <c r="U458" s="26"/>
      <c r="V458" s="26"/>
      <c r="W458" s="26"/>
      <c r="X458" s="26"/>
      <c r="Y458" s="26"/>
      <c r="Z458" s="26"/>
      <c r="AA458" s="26" t="s">
        <v>31</v>
      </c>
      <c r="AB458" s="28"/>
      <c r="AC458" s="28"/>
      <c r="AD458" s="60" t="s">
        <v>44</v>
      </c>
      <c r="AE458" s="54"/>
      <c r="AF458" s="56"/>
      <c r="AG458" s="72"/>
      <c r="AH458" s="72"/>
      <c r="AI458" s="76"/>
      <c r="AJ458" s="72"/>
    </row>
    <row r="459" spans="1:36" s="1" customFormat="1" ht="24.75" customHeight="1">
      <c r="A459" s="21">
        <v>29</v>
      </c>
      <c r="B459" s="31" t="s">
        <v>934</v>
      </c>
      <c r="C459" s="159" t="s">
        <v>27</v>
      </c>
      <c r="D459" s="31" t="s">
        <v>172</v>
      </c>
      <c r="E459" s="31">
        <v>1</v>
      </c>
      <c r="F459" s="40" t="s">
        <v>935</v>
      </c>
      <c r="G459" s="169">
        <v>35</v>
      </c>
      <c r="H459" s="169">
        <f aca="true" t="shared" si="153" ref="H459:K459">R459+M459+W459</f>
        <v>35</v>
      </c>
      <c r="I459" s="169">
        <f t="shared" si="153"/>
        <v>0</v>
      </c>
      <c r="J459" s="169">
        <f t="shared" si="153"/>
        <v>0</v>
      </c>
      <c r="K459" s="169">
        <f t="shared" si="153"/>
        <v>0</v>
      </c>
      <c r="L459" s="169"/>
      <c r="M459" s="169"/>
      <c r="N459" s="169"/>
      <c r="O459" s="169"/>
      <c r="P459" s="169"/>
      <c r="Q459" s="169">
        <v>35</v>
      </c>
      <c r="R459" s="169">
        <v>35</v>
      </c>
      <c r="S459" s="26"/>
      <c r="T459" s="26"/>
      <c r="U459" s="26"/>
      <c r="V459" s="26"/>
      <c r="W459" s="26"/>
      <c r="X459" s="26"/>
      <c r="Y459" s="26"/>
      <c r="Z459" s="26"/>
      <c r="AA459" s="26" t="s">
        <v>31</v>
      </c>
      <c r="AB459" s="28"/>
      <c r="AC459" s="28"/>
      <c r="AD459" s="60" t="s">
        <v>44</v>
      </c>
      <c r="AE459" s="54"/>
      <c r="AF459" s="56"/>
      <c r="AG459" s="72"/>
      <c r="AH459" s="72"/>
      <c r="AI459" s="76"/>
      <c r="AJ459" s="72"/>
    </row>
    <row r="460" spans="1:36" s="1" customFormat="1" ht="24.75" customHeight="1">
      <c r="A460" s="21">
        <v>30</v>
      </c>
      <c r="B460" s="31" t="s">
        <v>936</v>
      </c>
      <c r="C460" s="159" t="s">
        <v>27</v>
      </c>
      <c r="D460" s="31" t="s">
        <v>172</v>
      </c>
      <c r="E460" s="31">
        <v>1</v>
      </c>
      <c r="F460" s="40" t="s">
        <v>937</v>
      </c>
      <c r="G460" s="169">
        <v>35</v>
      </c>
      <c r="H460" s="169">
        <f aca="true" t="shared" si="154" ref="H460:K460">R460+M460+W460</f>
        <v>35</v>
      </c>
      <c r="I460" s="169">
        <f t="shared" si="154"/>
        <v>0</v>
      </c>
      <c r="J460" s="169">
        <f t="shared" si="154"/>
        <v>0</v>
      </c>
      <c r="K460" s="169">
        <f t="shared" si="154"/>
        <v>0</v>
      </c>
      <c r="L460" s="169"/>
      <c r="M460" s="169"/>
      <c r="N460" s="169"/>
      <c r="O460" s="169"/>
      <c r="P460" s="169"/>
      <c r="Q460" s="169">
        <v>35</v>
      </c>
      <c r="R460" s="169">
        <v>35</v>
      </c>
      <c r="S460" s="26"/>
      <c r="T460" s="26"/>
      <c r="U460" s="26"/>
      <c r="V460" s="26"/>
      <c r="W460" s="26"/>
      <c r="X460" s="26"/>
      <c r="Y460" s="26"/>
      <c r="Z460" s="26"/>
      <c r="AA460" s="26" t="s">
        <v>31</v>
      </c>
      <c r="AB460" s="28"/>
      <c r="AC460" s="28"/>
      <c r="AD460" s="60" t="s">
        <v>44</v>
      </c>
      <c r="AE460" s="54"/>
      <c r="AF460" s="56"/>
      <c r="AG460" s="72"/>
      <c r="AH460" s="72"/>
      <c r="AI460" s="76"/>
      <c r="AJ460" s="72"/>
    </row>
    <row r="461" spans="1:36" s="1" customFormat="1" ht="24.75" customHeight="1">
      <c r="A461" s="21">
        <v>31</v>
      </c>
      <c r="B461" s="31" t="s">
        <v>938</v>
      </c>
      <c r="C461" s="159" t="s">
        <v>27</v>
      </c>
      <c r="D461" s="31" t="s">
        <v>172</v>
      </c>
      <c r="E461" s="31">
        <v>0.35</v>
      </c>
      <c r="F461" s="40" t="s">
        <v>939</v>
      </c>
      <c r="G461" s="169">
        <v>7</v>
      </c>
      <c r="H461" s="169">
        <f aca="true" t="shared" si="155" ref="H461:K461">R461+M461+W461</f>
        <v>7</v>
      </c>
      <c r="I461" s="169">
        <f t="shared" si="155"/>
        <v>0</v>
      </c>
      <c r="J461" s="169">
        <f t="shared" si="155"/>
        <v>0</v>
      </c>
      <c r="K461" s="169">
        <f t="shared" si="155"/>
        <v>0</v>
      </c>
      <c r="L461" s="169"/>
      <c r="M461" s="169"/>
      <c r="N461" s="169"/>
      <c r="O461" s="169"/>
      <c r="P461" s="169"/>
      <c r="Q461" s="169">
        <v>7</v>
      </c>
      <c r="R461" s="169">
        <v>7</v>
      </c>
      <c r="S461" s="26"/>
      <c r="T461" s="26"/>
      <c r="U461" s="26"/>
      <c r="V461" s="26"/>
      <c r="W461" s="26"/>
      <c r="X461" s="26"/>
      <c r="Y461" s="26"/>
      <c r="Z461" s="26"/>
      <c r="AA461" s="26" t="s">
        <v>31</v>
      </c>
      <c r="AB461" s="28"/>
      <c r="AC461" s="28"/>
      <c r="AD461" s="60" t="s">
        <v>44</v>
      </c>
      <c r="AE461" s="54"/>
      <c r="AF461" s="56"/>
      <c r="AG461" s="72"/>
      <c r="AH461" s="72"/>
      <c r="AI461" s="76"/>
      <c r="AJ461" s="72"/>
    </row>
    <row r="462" spans="1:36" s="1" customFormat="1" ht="24.75" customHeight="1">
      <c r="A462" s="21">
        <v>32</v>
      </c>
      <c r="B462" s="31" t="s">
        <v>940</v>
      </c>
      <c r="C462" s="159" t="s">
        <v>27</v>
      </c>
      <c r="D462" s="31" t="s">
        <v>172</v>
      </c>
      <c r="E462" s="31">
        <v>0.15</v>
      </c>
      <c r="F462" s="40" t="s">
        <v>941</v>
      </c>
      <c r="G462" s="169">
        <v>3</v>
      </c>
      <c r="H462" s="169">
        <f aca="true" t="shared" si="156" ref="H462:K462">R462+M462+W462</f>
        <v>3</v>
      </c>
      <c r="I462" s="169">
        <f t="shared" si="156"/>
        <v>0</v>
      </c>
      <c r="J462" s="169">
        <f t="shared" si="156"/>
        <v>0</v>
      </c>
      <c r="K462" s="169">
        <f t="shared" si="156"/>
        <v>0</v>
      </c>
      <c r="L462" s="169"/>
      <c r="M462" s="169"/>
      <c r="N462" s="169"/>
      <c r="O462" s="169"/>
      <c r="P462" s="169"/>
      <c r="Q462" s="169">
        <v>3</v>
      </c>
      <c r="R462" s="169">
        <v>3</v>
      </c>
      <c r="S462" s="26"/>
      <c r="T462" s="26"/>
      <c r="U462" s="26"/>
      <c r="V462" s="26"/>
      <c r="W462" s="26"/>
      <c r="X462" s="26"/>
      <c r="Y462" s="26"/>
      <c r="Z462" s="26"/>
      <c r="AA462" s="26" t="s">
        <v>31</v>
      </c>
      <c r="AB462" s="28"/>
      <c r="AC462" s="28"/>
      <c r="AD462" s="60" t="s">
        <v>44</v>
      </c>
      <c r="AE462" s="54"/>
      <c r="AF462" s="56"/>
      <c r="AG462" s="72"/>
      <c r="AH462" s="72"/>
      <c r="AI462" s="76"/>
      <c r="AJ462" s="72"/>
    </row>
    <row r="463" spans="1:36" s="1" customFormat="1" ht="24.75" customHeight="1">
      <c r="A463" s="21">
        <v>33</v>
      </c>
      <c r="B463" s="31" t="s">
        <v>942</v>
      </c>
      <c r="C463" s="159" t="s">
        <v>27</v>
      </c>
      <c r="D463" s="31" t="s">
        <v>172</v>
      </c>
      <c r="E463" s="31">
        <v>0.15</v>
      </c>
      <c r="F463" s="40" t="s">
        <v>943</v>
      </c>
      <c r="G463" s="169">
        <v>20</v>
      </c>
      <c r="H463" s="169">
        <f aca="true" t="shared" si="157" ref="H463:K463">R463+M463+W463</f>
        <v>20</v>
      </c>
      <c r="I463" s="169">
        <f t="shared" si="157"/>
        <v>0</v>
      </c>
      <c r="J463" s="169">
        <f t="shared" si="157"/>
        <v>0</v>
      </c>
      <c r="K463" s="169">
        <f t="shared" si="157"/>
        <v>0</v>
      </c>
      <c r="L463" s="169"/>
      <c r="M463" s="169"/>
      <c r="N463" s="169"/>
      <c r="O463" s="169"/>
      <c r="P463" s="169"/>
      <c r="Q463" s="169">
        <v>20</v>
      </c>
      <c r="R463" s="169">
        <v>20</v>
      </c>
      <c r="S463" s="26"/>
      <c r="T463" s="26"/>
      <c r="U463" s="26"/>
      <c r="V463" s="26"/>
      <c r="W463" s="26"/>
      <c r="X463" s="26"/>
      <c r="Y463" s="26"/>
      <c r="Z463" s="26"/>
      <c r="AA463" s="26" t="s">
        <v>31</v>
      </c>
      <c r="AB463" s="28"/>
      <c r="AC463" s="28"/>
      <c r="AD463" s="60" t="s">
        <v>44</v>
      </c>
      <c r="AE463" s="54"/>
      <c r="AF463" s="56"/>
      <c r="AG463" s="72"/>
      <c r="AH463" s="72"/>
      <c r="AI463" s="76"/>
      <c r="AJ463" s="72"/>
    </row>
    <row r="464" spans="1:36" s="1" customFormat="1" ht="24.75" customHeight="1">
      <c r="A464" s="21">
        <v>34</v>
      </c>
      <c r="B464" s="31" t="s">
        <v>944</v>
      </c>
      <c r="C464" s="31" t="s">
        <v>27</v>
      </c>
      <c r="D464" s="31" t="s">
        <v>172</v>
      </c>
      <c r="E464" s="168">
        <v>0.5</v>
      </c>
      <c r="F464" s="101" t="s">
        <v>945</v>
      </c>
      <c r="G464" s="169">
        <v>17.5</v>
      </c>
      <c r="H464" s="169">
        <f aca="true" t="shared" si="158" ref="H464:K464">R464+M464+W464</f>
        <v>17.5</v>
      </c>
      <c r="I464" s="169">
        <f t="shared" si="158"/>
        <v>0</v>
      </c>
      <c r="J464" s="169">
        <f t="shared" si="158"/>
        <v>0</v>
      </c>
      <c r="K464" s="169">
        <f t="shared" si="158"/>
        <v>0</v>
      </c>
      <c r="L464" s="169"/>
      <c r="M464" s="169"/>
      <c r="N464" s="169"/>
      <c r="O464" s="169"/>
      <c r="P464" s="169"/>
      <c r="Q464" s="169">
        <v>17.5</v>
      </c>
      <c r="R464" s="169">
        <v>17.5</v>
      </c>
      <c r="S464" s="26"/>
      <c r="T464" s="26"/>
      <c r="U464" s="26"/>
      <c r="V464" s="26"/>
      <c r="W464" s="26"/>
      <c r="X464" s="26"/>
      <c r="Y464" s="26"/>
      <c r="Z464" s="26"/>
      <c r="AA464" s="26" t="s">
        <v>31</v>
      </c>
      <c r="AB464" s="28"/>
      <c r="AC464" s="28"/>
      <c r="AD464" s="60" t="s">
        <v>44</v>
      </c>
      <c r="AE464" s="54"/>
      <c r="AF464" s="56"/>
      <c r="AG464" s="72"/>
      <c r="AH464" s="72"/>
      <c r="AI464" s="76"/>
      <c r="AJ464" s="72"/>
    </row>
    <row r="465" spans="1:36" s="1" customFormat="1" ht="24.75" customHeight="1">
      <c r="A465" s="21">
        <v>35</v>
      </c>
      <c r="B465" s="31" t="s">
        <v>944</v>
      </c>
      <c r="C465" s="31" t="s">
        <v>27</v>
      </c>
      <c r="D465" s="31" t="s">
        <v>172</v>
      </c>
      <c r="E465" s="168">
        <v>1.26</v>
      </c>
      <c r="F465" s="101" t="s">
        <v>946</v>
      </c>
      <c r="G465" s="169">
        <v>38</v>
      </c>
      <c r="H465" s="169">
        <f aca="true" t="shared" si="159" ref="H465:K465">R465+M465+W465</f>
        <v>38</v>
      </c>
      <c r="I465" s="169">
        <f t="shared" si="159"/>
        <v>0</v>
      </c>
      <c r="J465" s="169">
        <f t="shared" si="159"/>
        <v>0</v>
      </c>
      <c r="K465" s="169">
        <f t="shared" si="159"/>
        <v>0</v>
      </c>
      <c r="L465" s="169"/>
      <c r="M465" s="169"/>
      <c r="N465" s="169"/>
      <c r="O465" s="169"/>
      <c r="P465" s="169"/>
      <c r="Q465" s="169">
        <v>38</v>
      </c>
      <c r="R465" s="169">
        <v>38</v>
      </c>
      <c r="S465" s="26"/>
      <c r="T465" s="26"/>
      <c r="U465" s="26"/>
      <c r="V465" s="26"/>
      <c r="W465" s="26"/>
      <c r="X465" s="26"/>
      <c r="Y465" s="26"/>
      <c r="Z465" s="26"/>
      <c r="AA465" s="26" t="s">
        <v>31</v>
      </c>
      <c r="AB465" s="28"/>
      <c r="AC465" s="28"/>
      <c r="AD465" s="60" t="s">
        <v>44</v>
      </c>
      <c r="AE465" s="54"/>
      <c r="AF465" s="56"/>
      <c r="AG465" s="72"/>
      <c r="AH465" s="72"/>
      <c r="AI465" s="76"/>
      <c r="AJ465" s="72"/>
    </row>
    <row r="466" spans="1:36" s="1" customFormat="1" ht="24.75" customHeight="1">
      <c r="A466" s="21">
        <v>36</v>
      </c>
      <c r="B466" s="31" t="s">
        <v>944</v>
      </c>
      <c r="C466" s="31" t="s">
        <v>27</v>
      </c>
      <c r="D466" s="31" t="s">
        <v>172</v>
      </c>
      <c r="E466" s="168">
        <v>0.75</v>
      </c>
      <c r="F466" s="101" t="s">
        <v>947</v>
      </c>
      <c r="G466" s="169">
        <v>27</v>
      </c>
      <c r="H466" s="169">
        <f aca="true" t="shared" si="160" ref="H466:K466">R466+M466+W466</f>
        <v>27</v>
      </c>
      <c r="I466" s="169">
        <f t="shared" si="160"/>
        <v>0</v>
      </c>
      <c r="J466" s="169">
        <f t="shared" si="160"/>
        <v>0</v>
      </c>
      <c r="K466" s="169">
        <f t="shared" si="160"/>
        <v>0</v>
      </c>
      <c r="L466" s="169"/>
      <c r="M466" s="169"/>
      <c r="N466" s="169"/>
      <c r="O466" s="169"/>
      <c r="P466" s="169"/>
      <c r="Q466" s="169">
        <v>27</v>
      </c>
      <c r="R466" s="169">
        <v>27</v>
      </c>
      <c r="S466" s="26"/>
      <c r="T466" s="26"/>
      <c r="U466" s="26"/>
      <c r="V466" s="26"/>
      <c r="W466" s="26"/>
      <c r="X466" s="26"/>
      <c r="Y466" s="26"/>
      <c r="Z466" s="26"/>
      <c r="AA466" s="26" t="s">
        <v>31</v>
      </c>
      <c r="AB466" s="28"/>
      <c r="AC466" s="28"/>
      <c r="AD466" s="60" t="s">
        <v>44</v>
      </c>
      <c r="AE466" s="54"/>
      <c r="AF466" s="56"/>
      <c r="AG466" s="72"/>
      <c r="AH466" s="72"/>
      <c r="AI466" s="76"/>
      <c r="AJ466" s="72"/>
    </row>
    <row r="467" spans="1:36" s="1" customFormat="1" ht="24.75" customHeight="1">
      <c r="A467" s="21">
        <v>37</v>
      </c>
      <c r="B467" s="31" t="s">
        <v>944</v>
      </c>
      <c r="C467" s="31" t="s">
        <v>27</v>
      </c>
      <c r="D467" s="31" t="s">
        <v>172</v>
      </c>
      <c r="E467" s="168">
        <v>0.722</v>
      </c>
      <c r="F467" s="101" t="s">
        <v>948</v>
      </c>
      <c r="G467" s="169">
        <v>21.7</v>
      </c>
      <c r="H467" s="169">
        <f aca="true" t="shared" si="161" ref="H467:K467">R467+M467+W467</f>
        <v>21.7</v>
      </c>
      <c r="I467" s="169">
        <f t="shared" si="161"/>
        <v>0</v>
      </c>
      <c r="J467" s="169">
        <f t="shared" si="161"/>
        <v>0</v>
      </c>
      <c r="K467" s="169">
        <f t="shared" si="161"/>
        <v>0</v>
      </c>
      <c r="L467" s="169"/>
      <c r="M467" s="169"/>
      <c r="N467" s="169"/>
      <c r="O467" s="169"/>
      <c r="P467" s="169"/>
      <c r="Q467" s="169">
        <v>21.7</v>
      </c>
      <c r="R467" s="169">
        <v>21.7</v>
      </c>
      <c r="S467" s="26"/>
      <c r="T467" s="26"/>
      <c r="U467" s="26"/>
      <c r="V467" s="26"/>
      <c r="W467" s="26"/>
      <c r="X467" s="26"/>
      <c r="Y467" s="26"/>
      <c r="Z467" s="26"/>
      <c r="AA467" s="26" t="s">
        <v>31</v>
      </c>
      <c r="AB467" s="28"/>
      <c r="AC467" s="28"/>
      <c r="AD467" s="60" t="s">
        <v>44</v>
      </c>
      <c r="AE467" s="54"/>
      <c r="AF467" s="56"/>
      <c r="AG467" s="72"/>
      <c r="AH467" s="72"/>
      <c r="AI467" s="76"/>
      <c r="AJ467" s="72"/>
    </row>
    <row r="468" spans="1:36" s="1" customFormat="1" ht="24.75" customHeight="1">
      <c r="A468" s="21">
        <v>38</v>
      </c>
      <c r="B468" s="31" t="s">
        <v>944</v>
      </c>
      <c r="C468" s="31" t="s">
        <v>27</v>
      </c>
      <c r="D468" s="31" t="s">
        <v>172</v>
      </c>
      <c r="E468" s="168">
        <v>0.17</v>
      </c>
      <c r="F468" s="101" t="s">
        <v>949</v>
      </c>
      <c r="G468" s="169">
        <v>5.1</v>
      </c>
      <c r="H468" s="169">
        <f aca="true" t="shared" si="162" ref="H468:K468">R468+M468+W468</f>
        <v>5.1</v>
      </c>
      <c r="I468" s="169">
        <f t="shared" si="162"/>
        <v>0</v>
      </c>
      <c r="J468" s="169">
        <f t="shared" si="162"/>
        <v>0</v>
      </c>
      <c r="K468" s="169">
        <f t="shared" si="162"/>
        <v>0</v>
      </c>
      <c r="L468" s="169"/>
      <c r="M468" s="169"/>
      <c r="N468" s="169"/>
      <c r="O468" s="169"/>
      <c r="P468" s="169"/>
      <c r="Q468" s="169">
        <v>5.1</v>
      </c>
      <c r="R468" s="169">
        <v>5.1</v>
      </c>
      <c r="S468" s="26"/>
      <c r="T468" s="26"/>
      <c r="U468" s="26"/>
      <c r="V468" s="26"/>
      <c r="W468" s="26"/>
      <c r="X468" s="26"/>
      <c r="Y468" s="26"/>
      <c r="Z468" s="26"/>
      <c r="AA468" s="26" t="s">
        <v>31</v>
      </c>
      <c r="AB468" s="28"/>
      <c r="AC468" s="28"/>
      <c r="AD468" s="60" t="s">
        <v>44</v>
      </c>
      <c r="AE468" s="54"/>
      <c r="AF468" s="56"/>
      <c r="AG468" s="72"/>
      <c r="AH468" s="72"/>
      <c r="AI468" s="76"/>
      <c r="AJ468" s="72"/>
    </row>
    <row r="469" spans="1:36" s="1" customFormat="1" ht="24.75" customHeight="1">
      <c r="A469" s="21">
        <v>39</v>
      </c>
      <c r="B469" s="31" t="s">
        <v>944</v>
      </c>
      <c r="C469" s="31" t="s">
        <v>27</v>
      </c>
      <c r="D469" s="31" t="s">
        <v>172</v>
      </c>
      <c r="E469" s="168">
        <v>0.11</v>
      </c>
      <c r="F469" s="101" t="s">
        <v>950</v>
      </c>
      <c r="G469" s="169">
        <v>3.3</v>
      </c>
      <c r="H469" s="169">
        <f aca="true" t="shared" si="163" ref="H469:K469">R469+M469+W469</f>
        <v>3.3</v>
      </c>
      <c r="I469" s="169">
        <f t="shared" si="163"/>
        <v>0</v>
      </c>
      <c r="J469" s="169">
        <f t="shared" si="163"/>
        <v>0</v>
      </c>
      <c r="K469" s="169">
        <f t="shared" si="163"/>
        <v>0</v>
      </c>
      <c r="L469" s="169"/>
      <c r="M469" s="169"/>
      <c r="N469" s="169"/>
      <c r="O469" s="169"/>
      <c r="P469" s="169"/>
      <c r="Q469" s="169">
        <v>3.3</v>
      </c>
      <c r="R469" s="169">
        <v>3.3</v>
      </c>
      <c r="S469" s="26"/>
      <c r="T469" s="26"/>
      <c r="U469" s="26"/>
      <c r="V469" s="26"/>
      <c r="W469" s="26"/>
      <c r="X469" s="26"/>
      <c r="Y469" s="26"/>
      <c r="Z469" s="26"/>
      <c r="AA469" s="26" t="s">
        <v>31</v>
      </c>
      <c r="AB469" s="28"/>
      <c r="AC469" s="28"/>
      <c r="AD469" s="60" t="s">
        <v>44</v>
      </c>
      <c r="AE469" s="54"/>
      <c r="AF469" s="56"/>
      <c r="AG469" s="72"/>
      <c r="AH469" s="72"/>
      <c r="AI469" s="76"/>
      <c r="AJ469" s="72"/>
    </row>
    <row r="470" spans="1:36" s="1" customFormat="1" ht="24.75" customHeight="1">
      <c r="A470" s="21">
        <v>40</v>
      </c>
      <c r="B470" s="31" t="s">
        <v>944</v>
      </c>
      <c r="C470" s="31" t="s">
        <v>27</v>
      </c>
      <c r="D470" s="31" t="s">
        <v>172</v>
      </c>
      <c r="E470" s="168">
        <v>0.17</v>
      </c>
      <c r="F470" s="101" t="s">
        <v>951</v>
      </c>
      <c r="G470" s="169">
        <v>5.1</v>
      </c>
      <c r="H470" s="169">
        <f aca="true" t="shared" si="164" ref="H470:K470">R470+M470+W470</f>
        <v>5.1</v>
      </c>
      <c r="I470" s="169">
        <f t="shared" si="164"/>
        <v>0</v>
      </c>
      <c r="J470" s="169">
        <f t="shared" si="164"/>
        <v>0</v>
      </c>
      <c r="K470" s="169">
        <f t="shared" si="164"/>
        <v>0</v>
      </c>
      <c r="L470" s="169"/>
      <c r="M470" s="169"/>
      <c r="N470" s="169"/>
      <c r="O470" s="169"/>
      <c r="P470" s="169"/>
      <c r="Q470" s="169">
        <v>5.1</v>
      </c>
      <c r="R470" s="169">
        <v>5.1</v>
      </c>
      <c r="S470" s="26"/>
      <c r="T470" s="26"/>
      <c r="U470" s="26"/>
      <c r="V470" s="26"/>
      <c r="W470" s="26"/>
      <c r="X470" s="26"/>
      <c r="Y470" s="26"/>
      <c r="Z470" s="26"/>
      <c r="AA470" s="26" t="s">
        <v>31</v>
      </c>
      <c r="AB470" s="28"/>
      <c r="AC470" s="28"/>
      <c r="AD470" s="60" t="s">
        <v>44</v>
      </c>
      <c r="AE470" s="54"/>
      <c r="AF470" s="56"/>
      <c r="AG470" s="72"/>
      <c r="AH470" s="72"/>
      <c r="AI470" s="76"/>
      <c r="AJ470" s="72"/>
    </row>
    <row r="471" spans="1:36" s="1" customFormat="1" ht="24.75" customHeight="1">
      <c r="A471" s="21">
        <v>41</v>
      </c>
      <c r="B471" s="31" t="s">
        <v>944</v>
      </c>
      <c r="C471" s="31" t="s">
        <v>27</v>
      </c>
      <c r="D471" s="31" t="s">
        <v>172</v>
      </c>
      <c r="E471" s="168">
        <v>0.1</v>
      </c>
      <c r="F471" s="101" t="s">
        <v>952</v>
      </c>
      <c r="G471" s="169">
        <v>3</v>
      </c>
      <c r="H471" s="169">
        <f aca="true" t="shared" si="165" ref="H471:K471">R471+M471+W471</f>
        <v>3</v>
      </c>
      <c r="I471" s="169">
        <f t="shared" si="165"/>
        <v>0</v>
      </c>
      <c r="J471" s="169">
        <f t="shared" si="165"/>
        <v>0</v>
      </c>
      <c r="K471" s="169">
        <f t="shared" si="165"/>
        <v>0</v>
      </c>
      <c r="L471" s="169"/>
      <c r="M471" s="169"/>
      <c r="N471" s="169"/>
      <c r="O471" s="169"/>
      <c r="P471" s="169"/>
      <c r="Q471" s="169">
        <v>3</v>
      </c>
      <c r="R471" s="169">
        <v>3</v>
      </c>
      <c r="S471" s="26"/>
      <c r="T471" s="26"/>
      <c r="U471" s="26"/>
      <c r="V471" s="26"/>
      <c r="W471" s="26"/>
      <c r="X471" s="26"/>
      <c r="Y471" s="26"/>
      <c r="Z471" s="26"/>
      <c r="AA471" s="26" t="s">
        <v>31</v>
      </c>
      <c r="AB471" s="28"/>
      <c r="AC471" s="28"/>
      <c r="AD471" s="60" t="s">
        <v>44</v>
      </c>
      <c r="AE471" s="54"/>
      <c r="AF471" s="56"/>
      <c r="AG471" s="72"/>
      <c r="AH471" s="72"/>
      <c r="AI471" s="76"/>
      <c r="AJ471" s="72"/>
    </row>
    <row r="472" spans="1:36" s="1" customFormat="1" ht="24.75" customHeight="1">
      <c r="A472" s="21">
        <v>42</v>
      </c>
      <c r="B472" s="31" t="s">
        <v>944</v>
      </c>
      <c r="C472" s="31" t="s">
        <v>27</v>
      </c>
      <c r="D472" s="31" t="s">
        <v>172</v>
      </c>
      <c r="E472" s="168">
        <v>0.05</v>
      </c>
      <c r="F472" s="101" t="s">
        <v>953</v>
      </c>
      <c r="G472" s="169">
        <v>1.5</v>
      </c>
      <c r="H472" s="169">
        <f aca="true" t="shared" si="166" ref="H472:K472">R472+M472+W472</f>
        <v>1.5</v>
      </c>
      <c r="I472" s="169">
        <f t="shared" si="166"/>
        <v>0</v>
      </c>
      <c r="J472" s="169">
        <f t="shared" si="166"/>
        <v>0</v>
      </c>
      <c r="K472" s="169">
        <f t="shared" si="166"/>
        <v>0</v>
      </c>
      <c r="L472" s="169"/>
      <c r="M472" s="169"/>
      <c r="N472" s="169"/>
      <c r="O472" s="169"/>
      <c r="P472" s="169"/>
      <c r="Q472" s="169">
        <v>1.5</v>
      </c>
      <c r="R472" s="169">
        <v>1.5</v>
      </c>
      <c r="S472" s="26"/>
      <c r="T472" s="26"/>
      <c r="U472" s="26"/>
      <c r="V472" s="26"/>
      <c r="W472" s="26"/>
      <c r="X472" s="26"/>
      <c r="Y472" s="26"/>
      <c r="Z472" s="26"/>
      <c r="AA472" s="26" t="s">
        <v>31</v>
      </c>
      <c r="AB472" s="28"/>
      <c r="AC472" s="28"/>
      <c r="AD472" s="60" t="s">
        <v>44</v>
      </c>
      <c r="AE472" s="54"/>
      <c r="AF472" s="56"/>
      <c r="AG472" s="72"/>
      <c r="AH472" s="72"/>
      <c r="AI472" s="76"/>
      <c r="AJ472" s="72"/>
    </row>
    <row r="473" spans="1:36" s="1" customFormat="1" ht="24.75" customHeight="1">
      <c r="A473" s="21">
        <v>43</v>
      </c>
      <c r="B473" s="31" t="s">
        <v>944</v>
      </c>
      <c r="C473" s="31" t="s">
        <v>27</v>
      </c>
      <c r="D473" s="31" t="s">
        <v>172</v>
      </c>
      <c r="E473" s="168">
        <v>0.04</v>
      </c>
      <c r="F473" s="101" t="s">
        <v>954</v>
      </c>
      <c r="G473" s="169">
        <v>1.2</v>
      </c>
      <c r="H473" s="169">
        <f aca="true" t="shared" si="167" ref="H473:K473">R473+M473+W473</f>
        <v>1.2</v>
      </c>
      <c r="I473" s="169">
        <f t="shared" si="167"/>
        <v>0</v>
      </c>
      <c r="J473" s="169">
        <f t="shared" si="167"/>
        <v>0</v>
      </c>
      <c r="K473" s="169">
        <f t="shared" si="167"/>
        <v>0</v>
      </c>
      <c r="L473" s="169"/>
      <c r="M473" s="169"/>
      <c r="N473" s="169"/>
      <c r="O473" s="169"/>
      <c r="P473" s="169"/>
      <c r="Q473" s="169">
        <v>1.2</v>
      </c>
      <c r="R473" s="169">
        <v>1.2</v>
      </c>
      <c r="S473" s="26"/>
      <c r="T473" s="26"/>
      <c r="U473" s="26"/>
      <c r="V473" s="26"/>
      <c r="W473" s="26"/>
      <c r="X473" s="26"/>
      <c r="Y473" s="26"/>
      <c r="Z473" s="26"/>
      <c r="AA473" s="26" t="s">
        <v>31</v>
      </c>
      <c r="AB473" s="28"/>
      <c r="AC473" s="28"/>
      <c r="AD473" s="60" t="s">
        <v>44</v>
      </c>
      <c r="AE473" s="54"/>
      <c r="AF473" s="56"/>
      <c r="AG473" s="72"/>
      <c r="AH473" s="72"/>
      <c r="AI473" s="76"/>
      <c r="AJ473" s="72"/>
    </row>
    <row r="474" spans="1:36" s="1" customFormat="1" ht="24.75" customHeight="1">
      <c r="A474" s="21">
        <v>44</v>
      </c>
      <c r="B474" s="31" t="s">
        <v>944</v>
      </c>
      <c r="C474" s="31" t="s">
        <v>27</v>
      </c>
      <c r="D474" s="31" t="s">
        <v>172</v>
      </c>
      <c r="E474" s="168">
        <v>0.03</v>
      </c>
      <c r="F474" s="101" t="s">
        <v>955</v>
      </c>
      <c r="G474" s="169">
        <v>0.9</v>
      </c>
      <c r="H474" s="169">
        <f aca="true" t="shared" si="168" ref="H474:K474">R474+M474+W474</f>
        <v>0.9</v>
      </c>
      <c r="I474" s="169">
        <f t="shared" si="168"/>
        <v>0</v>
      </c>
      <c r="J474" s="169">
        <f t="shared" si="168"/>
        <v>0</v>
      </c>
      <c r="K474" s="169">
        <f t="shared" si="168"/>
        <v>0</v>
      </c>
      <c r="L474" s="169"/>
      <c r="M474" s="169"/>
      <c r="N474" s="169"/>
      <c r="O474" s="169"/>
      <c r="P474" s="169"/>
      <c r="Q474" s="169">
        <v>0.9</v>
      </c>
      <c r="R474" s="169">
        <v>0.9</v>
      </c>
      <c r="S474" s="26"/>
      <c r="T474" s="26"/>
      <c r="U474" s="26"/>
      <c r="V474" s="26"/>
      <c r="W474" s="26"/>
      <c r="X474" s="26"/>
      <c r="Y474" s="26"/>
      <c r="Z474" s="26"/>
      <c r="AA474" s="26" t="s">
        <v>31</v>
      </c>
      <c r="AB474" s="28"/>
      <c r="AC474" s="28"/>
      <c r="AD474" s="60" t="s">
        <v>44</v>
      </c>
      <c r="AE474" s="54"/>
      <c r="AF474" s="56"/>
      <c r="AG474" s="72"/>
      <c r="AH474" s="72"/>
      <c r="AI474" s="76"/>
      <c r="AJ474" s="72"/>
    </row>
    <row r="475" spans="1:36" s="1" customFormat="1" ht="24.75" customHeight="1">
      <c r="A475" s="21">
        <v>45</v>
      </c>
      <c r="B475" s="31" t="s">
        <v>944</v>
      </c>
      <c r="C475" s="31" t="s">
        <v>27</v>
      </c>
      <c r="D475" s="31" t="s">
        <v>172</v>
      </c>
      <c r="E475" s="168">
        <v>0.7</v>
      </c>
      <c r="F475" s="101" t="s">
        <v>956</v>
      </c>
      <c r="G475" s="169">
        <v>21</v>
      </c>
      <c r="H475" s="169">
        <f aca="true" t="shared" si="169" ref="H475:K475">R475+M475+W475</f>
        <v>21</v>
      </c>
      <c r="I475" s="169">
        <f t="shared" si="169"/>
        <v>0</v>
      </c>
      <c r="J475" s="169">
        <f t="shared" si="169"/>
        <v>0</v>
      </c>
      <c r="K475" s="169">
        <f t="shared" si="169"/>
        <v>0</v>
      </c>
      <c r="L475" s="169"/>
      <c r="M475" s="169"/>
      <c r="N475" s="169"/>
      <c r="O475" s="169"/>
      <c r="P475" s="169"/>
      <c r="Q475" s="169">
        <v>21</v>
      </c>
      <c r="R475" s="169">
        <v>21</v>
      </c>
      <c r="S475" s="26"/>
      <c r="T475" s="26"/>
      <c r="U475" s="26"/>
      <c r="V475" s="26"/>
      <c r="W475" s="26"/>
      <c r="X475" s="26"/>
      <c r="Y475" s="26"/>
      <c r="Z475" s="26"/>
      <c r="AA475" s="26" t="s">
        <v>31</v>
      </c>
      <c r="AB475" s="28"/>
      <c r="AC475" s="28"/>
      <c r="AD475" s="60" t="s">
        <v>44</v>
      </c>
      <c r="AE475" s="54"/>
      <c r="AF475" s="56"/>
      <c r="AG475" s="72"/>
      <c r="AH475" s="72"/>
      <c r="AI475" s="76"/>
      <c r="AJ475" s="72"/>
    </row>
    <row r="476" spans="1:36" s="1" customFormat="1" ht="24.75" customHeight="1">
      <c r="A476" s="21">
        <v>46</v>
      </c>
      <c r="B476" s="31" t="s">
        <v>957</v>
      </c>
      <c r="C476" s="31" t="s">
        <v>177</v>
      </c>
      <c r="D476" s="31" t="s">
        <v>172</v>
      </c>
      <c r="E476" s="168">
        <v>0.2</v>
      </c>
      <c r="F476" s="40" t="s">
        <v>958</v>
      </c>
      <c r="G476" s="169">
        <v>10.2</v>
      </c>
      <c r="H476" s="169">
        <f aca="true" t="shared" si="170" ref="H476:K476">R476+M476+W476</f>
        <v>10.2</v>
      </c>
      <c r="I476" s="169">
        <f t="shared" si="170"/>
        <v>0</v>
      </c>
      <c r="J476" s="169">
        <f t="shared" si="170"/>
        <v>0</v>
      </c>
      <c r="K476" s="169">
        <f t="shared" si="170"/>
        <v>0</v>
      </c>
      <c r="L476" s="169"/>
      <c r="M476" s="169"/>
      <c r="N476" s="169"/>
      <c r="O476" s="169"/>
      <c r="P476" s="169"/>
      <c r="Q476" s="169">
        <v>10.2</v>
      </c>
      <c r="R476" s="169">
        <v>10.2</v>
      </c>
      <c r="S476" s="26"/>
      <c r="T476" s="26"/>
      <c r="U476" s="26"/>
      <c r="V476" s="26"/>
      <c r="W476" s="26"/>
      <c r="X476" s="26"/>
      <c r="Y476" s="26"/>
      <c r="Z476" s="26"/>
      <c r="AA476" s="26" t="s">
        <v>31</v>
      </c>
      <c r="AB476" s="28"/>
      <c r="AC476" s="28"/>
      <c r="AD476" s="60" t="s">
        <v>44</v>
      </c>
      <c r="AE476" s="54"/>
      <c r="AF476" s="56"/>
      <c r="AG476" s="72"/>
      <c r="AH476" s="72"/>
      <c r="AI476" s="76"/>
      <c r="AJ476" s="72"/>
    </row>
    <row r="477" spans="1:36" s="1" customFormat="1" ht="24.75" customHeight="1">
      <c r="A477" s="21">
        <v>47</v>
      </c>
      <c r="B477" s="31" t="s">
        <v>959</v>
      </c>
      <c r="C477" s="31" t="s">
        <v>27</v>
      </c>
      <c r="D477" s="31" t="s">
        <v>172</v>
      </c>
      <c r="E477" s="168">
        <v>6</v>
      </c>
      <c r="F477" s="101" t="s">
        <v>960</v>
      </c>
      <c r="G477" s="169">
        <v>168</v>
      </c>
      <c r="H477" s="169">
        <f aca="true" t="shared" si="171" ref="H477:K477">R477+M477+W477</f>
        <v>168</v>
      </c>
      <c r="I477" s="169">
        <f t="shared" si="171"/>
        <v>0</v>
      </c>
      <c r="J477" s="169">
        <f t="shared" si="171"/>
        <v>0</v>
      </c>
      <c r="K477" s="169">
        <f t="shared" si="171"/>
        <v>0</v>
      </c>
      <c r="L477" s="169"/>
      <c r="M477" s="169"/>
      <c r="N477" s="169"/>
      <c r="O477" s="169"/>
      <c r="P477" s="169"/>
      <c r="Q477" s="169">
        <v>168</v>
      </c>
      <c r="R477" s="169">
        <v>168</v>
      </c>
      <c r="S477" s="26"/>
      <c r="T477" s="26"/>
      <c r="U477" s="26"/>
      <c r="V477" s="26"/>
      <c r="W477" s="26"/>
      <c r="X477" s="26"/>
      <c r="Y477" s="26"/>
      <c r="Z477" s="26"/>
      <c r="AA477" s="26" t="s">
        <v>31</v>
      </c>
      <c r="AB477" s="28"/>
      <c r="AC477" s="28"/>
      <c r="AD477" s="60" t="s">
        <v>44</v>
      </c>
      <c r="AE477" s="54"/>
      <c r="AF477" s="56"/>
      <c r="AG477" s="72"/>
      <c r="AH477" s="72"/>
      <c r="AI477" s="76"/>
      <c r="AJ477" s="72"/>
    </row>
    <row r="478" spans="1:36" s="2" customFormat="1" ht="66.75" customHeight="1">
      <c r="A478" s="21">
        <v>48</v>
      </c>
      <c r="B478" s="21" t="s">
        <v>961</v>
      </c>
      <c r="C478" s="21" t="s">
        <v>27</v>
      </c>
      <c r="D478" s="21" t="s">
        <v>55</v>
      </c>
      <c r="E478" s="28">
        <v>1</v>
      </c>
      <c r="F478" s="93" t="s">
        <v>962</v>
      </c>
      <c r="G478" s="26">
        <f aca="true" t="shared" si="172" ref="G478:G484">SUM(L478,Q478,V478)</f>
        <v>500</v>
      </c>
      <c r="H478" s="26">
        <f aca="true" t="shared" si="173" ref="H478:H483">M478+R478+W478</f>
        <v>0</v>
      </c>
      <c r="I478" s="26">
        <f aca="true" t="shared" si="174" ref="I478:I483">N478+S478+X478</f>
        <v>500</v>
      </c>
      <c r="J478" s="26">
        <f aca="true" t="shared" si="175" ref="J478:J483">O478+T478+Y478</f>
        <v>0</v>
      </c>
      <c r="K478" s="26">
        <f aca="true" t="shared" si="176" ref="K478:K483">P478+U478+Z478</f>
        <v>0</v>
      </c>
      <c r="L478" s="94">
        <v>500</v>
      </c>
      <c r="M478" s="94"/>
      <c r="N478" s="94">
        <v>500</v>
      </c>
      <c r="O478" s="94"/>
      <c r="P478" s="94"/>
      <c r="Q478" s="94"/>
      <c r="R478" s="94"/>
      <c r="S478" s="94"/>
      <c r="T478" s="94"/>
      <c r="U478" s="94"/>
      <c r="V478" s="94"/>
      <c r="W478" s="94"/>
      <c r="X478" s="94"/>
      <c r="Y478" s="94"/>
      <c r="Z478" s="94"/>
      <c r="AA478" s="94" t="s">
        <v>31</v>
      </c>
      <c r="AB478" s="97"/>
      <c r="AC478" s="28"/>
      <c r="AD478" s="21" t="s">
        <v>57</v>
      </c>
      <c r="AE478" s="54"/>
      <c r="AF478" s="65"/>
      <c r="AG478" s="77"/>
      <c r="AH478" s="77"/>
      <c r="AI478" s="77"/>
      <c r="AJ478" s="77"/>
    </row>
    <row r="479" spans="1:36" s="2" customFormat="1" ht="66.75" customHeight="1">
      <c r="A479" s="21">
        <v>49</v>
      </c>
      <c r="B479" s="21" t="s">
        <v>963</v>
      </c>
      <c r="C479" s="21" t="s">
        <v>27</v>
      </c>
      <c r="D479" s="21" t="s">
        <v>55</v>
      </c>
      <c r="E479" s="28">
        <v>1</v>
      </c>
      <c r="F479" s="93" t="s">
        <v>964</v>
      </c>
      <c r="G479" s="26">
        <f t="shared" si="172"/>
        <v>500</v>
      </c>
      <c r="H479" s="26">
        <f t="shared" si="173"/>
        <v>0</v>
      </c>
      <c r="I479" s="26">
        <f t="shared" si="174"/>
        <v>500</v>
      </c>
      <c r="J479" s="26">
        <f t="shared" si="175"/>
        <v>0</v>
      </c>
      <c r="K479" s="26">
        <f t="shared" si="176"/>
        <v>0</v>
      </c>
      <c r="L479" s="94"/>
      <c r="M479" s="94"/>
      <c r="N479" s="94"/>
      <c r="O479" s="94"/>
      <c r="P479" s="94"/>
      <c r="Q479" s="94">
        <v>500</v>
      </c>
      <c r="R479" s="94"/>
      <c r="S479" s="94">
        <v>500</v>
      </c>
      <c r="T479" s="94"/>
      <c r="U479" s="94"/>
      <c r="V479" s="94"/>
      <c r="W479" s="94"/>
      <c r="X479" s="94"/>
      <c r="Y479" s="94"/>
      <c r="Z479" s="94"/>
      <c r="AA479" s="94" t="s">
        <v>31</v>
      </c>
      <c r="AB479" s="97"/>
      <c r="AC479" s="28"/>
      <c r="AD479" s="21" t="s">
        <v>57</v>
      </c>
      <c r="AE479" s="54"/>
      <c r="AF479" s="65"/>
      <c r="AG479" s="77"/>
      <c r="AH479" s="77"/>
      <c r="AI479" s="77"/>
      <c r="AJ479" s="77"/>
    </row>
    <row r="480" spans="1:36" s="2" customFormat="1" ht="69" customHeight="1">
      <c r="A480" s="21">
        <v>50</v>
      </c>
      <c r="B480" s="21" t="s">
        <v>965</v>
      </c>
      <c r="C480" s="21" t="s">
        <v>27</v>
      </c>
      <c r="D480" s="21" t="s">
        <v>55</v>
      </c>
      <c r="E480" s="28">
        <v>1</v>
      </c>
      <c r="F480" s="93" t="s">
        <v>966</v>
      </c>
      <c r="G480" s="26">
        <f t="shared" si="172"/>
        <v>500</v>
      </c>
      <c r="H480" s="26">
        <f t="shared" si="173"/>
        <v>0</v>
      </c>
      <c r="I480" s="26">
        <f t="shared" si="174"/>
        <v>500</v>
      </c>
      <c r="J480" s="26">
        <f t="shared" si="175"/>
        <v>0</v>
      </c>
      <c r="K480" s="26">
        <f t="shared" si="176"/>
        <v>0</v>
      </c>
      <c r="L480" s="94"/>
      <c r="M480" s="94"/>
      <c r="N480" s="94"/>
      <c r="O480" s="94"/>
      <c r="P480" s="94"/>
      <c r="Q480" s="94"/>
      <c r="R480" s="94"/>
      <c r="S480" s="94"/>
      <c r="T480" s="94"/>
      <c r="U480" s="94"/>
      <c r="V480" s="94">
        <v>500</v>
      </c>
      <c r="W480" s="94"/>
      <c r="X480" s="94">
        <v>500</v>
      </c>
      <c r="Y480" s="94"/>
      <c r="Z480" s="94"/>
      <c r="AA480" s="94" t="s">
        <v>31</v>
      </c>
      <c r="AB480" s="97"/>
      <c r="AC480" s="28"/>
      <c r="AD480" s="21" t="s">
        <v>57</v>
      </c>
      <c r="AE480" s="54"/>
      <c r="AF480" s="65"/>
      <c r="AG480" s="77"/>
      <c r="AH480" s="77"/>
      <c r="AI480" s="77"/>
      <c r="AJ480" s="77"/>
    </row>
    <row r="481" spans="1:36" s="2" customFormat="1" ht="45" customHeight="1">
      <c r="A481" s="21">
        <v>51</v>
      </c>
      <c r="B481" s="21" t="s">
        <v>967</v>
      </c>
      <c r="C481" s="21" t="s">
        <v>27</v>
      </c>
      <c r="D481" s="21" t="s">
        <v>55</v>
      </c>
      <c r="E481" s="28">
        <v>1</v>
      </c>
      <c r="F481" s="93" t="s">
        <v>968</v>
      </c>
      <c r="G481" s="26">
        <f t="shared" si="172"/>
        <v>490</v>
      </c>
      <c r="H481" s="26">
        <f t="shared" si="173"/>
        <v>0</v>
      </c>
      <c r="I481" s="26">
        <f t="shared" si="174"/>
        <v>490</v>
      </c>
      <c r="J481" s="26">
        <f t="shared" si="175"/>
        <v>0</v>
      </c>
      <c r="K481" s="26">
        <f t="shared" si="176"/>
        <v>0</v>
      </c>
      <c r="L481" s="94">
        <v>490</v>
      </c>
      <c r="M481" s="94"/>
      <c r="N481" s="94">
        <v>490</v>
      </c>
      <c r="O481" s="94"/>
      <c r="P481" s="94"/>
      <c r="Q481" s="94"/>
      <c r="R481" s="94"/>
      <c r="S481" s="94"/>
      <c r="T481" s="94"/>
      <c r="U481" s="94"/>
      <c r="V481" s="94"/>
      <c r="W481" s="94"/>
      <c r="X481" s="94"/>
      <c r="Y481" s="94"/>
      <c r="Z481" s="94"/>
      <c r="AA481" s="94" t="s">
        <v>31</v>
      </c>
      <c r="AB481" s="97"/>
      <c r="AC481" s="28"/>
      <c r="AD481" s="21" t="s">
        <v>57</v>
      </c>
      <c r="AE481" s="54"/>
      <c r="AF481" s="65"/>
      <c r="AG481" s="77"/>
      <c r="AH481" s="77"/>
      <c r="AI481" s="77"/>
      <c r="AJ481" s="77"/>
    </row>
    <row r="482" spans="1:36" s="2" customFormat="1" ht="42" customHeight="1">
      <c r="A482" s="21">
        <v>52</v>
      </c>
      <c r="B482" s="21" t="s">
        <v>969</v>
      </c>
      <c r="C482" s="21" t="s">
        <v>27</v>
      </c>
      <c r="D482" s="21" t="s">
        <v>55</v>
      </c>
      <c r="E482" s="28">
        <v>1</v>
      </c>
      <c r="F482" s="93" t="s">
        <v>968</v>
      </c>
      <c r="G482" s="26">
        <f t="shared" si="172"/>
        <v>550</v>
      </c>
      <c r="H482" s="26">
        <f t="shared" si="173"/>
        <v>0</v>
      </c>
      <c r="I482" s="26">
        <f t="shared" si="174"/>
        <v>550</v>
      </c>
      <c r="J482" s="26">
        <f t="shared" si="175"/>
        <v>0</v>
      </c>
      <c r="K482" s="26">
        <f t="shared" si="176"/>
        <v>0</v>
      </c>
      <c r="L482" s="94"/>
      <c r="M482" s="94"/>
      <c r="N482" s="94"/>
      <c r="O482" s="94"/>
      <c r="P482" s="94"/>
      <c r="Q482" s="94">
        <v>550</v>
      </c>
      <c r="R482" s="94"/>
      <c r="S482" s="94">
        <v>550</v>
      </c>
      <c r="T482" s="94"/>
      <c r="U482" s="94"/>
      <c r="V482" s="94"/>
      <c r="W482" s="94"/>
      <c r="X482" s="94"/>
      <c r="Y482" s="94"/>
      <c r="Z482" s="94"/>
      <c r="AA482" s="94" t="s">
        <v>31</v>
      </c>
      <c r="AB482" s="97"/>
      <c r="AC482" s="28"/>
      <c r="AD482" s="21" t="s">
        <v>57</v>
      </c>
      <c r="AE482" s="54"/>
      <c r="AF482" s="65"/>
      <c r="AG482" s="77"/>
      <c r="AH482" s="77"/>
      <c r="AI482" s="77"/>
      <c r="AJ482" s="77"/>
    </row>
    <row r="483" spans="1:36" s="2" customFormat="1" ht="43.5" customHeight="1">
      <c r="A483" s="21">
        <v>53</v>
      </c>
      <c r="B483" s="21" t="s">
        <v>970</v>
      </c>
      <c r="C483" s="21" t="s">
        <v>27</v>
      </c>
      <c r="D483" s="21" t="s">
        <v>55</v>
      </c>
      <c r="E483" s="28">
        <v>1</v>
      </c>
      <c r="F483" s="93" t="s">
        <v>968</v>
      </c>
      <c r="G483" s="26">
        <f t="shared" si="172"/>
        <v>636</v>
      </c>
      <c r="H483" s="26">
        <f t="shared" si="173"/>
        <v>0</v>
      </c>
      <c r="I483" s="26">
        <f t="shared" si="174"/>
        <v>636</v>
      </c>
      <c r="J483" s="26">
        <f t="shared" si="175"/>
        <v>0</v>
      </c>
      <c r="K483" s="26">
        <f t="shared" si="176"/>
        <v>0</v>
      </c>
      <c r="L483" s="94"/>
      <c r="M483" s="94"/>
      <c r="N483" s="94"/>
      <c r="O483" s="94"/>
      <c r="P483" s="94"/>
      <c r="Q483" s="94"/>
      <c r="R483" s="94"/>
      <c r="S483" s="94"/>
      <c r="T483" s="94"/>
      <c r="U483" s="94"/>
      <c r="V483" s="94">
        <v>636</v>
      </c>
      <c r="W483" s="94"/>
      <c r="X483" s="94">
        <v>636</v>
      </c>
      <c r="Y483" s="94"/>
      <c r="Z483" s="94"/>
      <c r="AA483" s="94" t="s">
        <v>31</v>
      </c>
      <c r="AB483" s="28"/>
      <c r="AC483" s="28"/>
      <c r="AD483" s="21" t="s">
        <v>57</v>
      </c>
      <c r="AE483" s="54"/>
      <c r="AF483" s="65"/>
      <c r="AG483" s="77"/>
      <c r="AH483" s="77"/>
      <c r="AI483" s="77"/>
      <c r="AJ483" s="77"/>
    </row>
    <row r="484" spans="1:36" s="2" customFormat="1" ht="43.5" customHeight="1">
      <c r="A484" s="21">
        <v>54</v>
      </c>
      <c r="B484" s="21" t="s">
        <v>971</v>
      </c>
      <c r="C484" s="21" t="s">
        <v>27</v>
      </c>
      <c r="D484" s="21" t="s">
        <v>55</v>
      </c>
      <c r="E484" s="28">
        <v>1</v>
      </c>
      <c r="F484" s="93" t="s">
        <v>972</v>
      </c>
      <c r="G484" s="26">
        <f t="shared" si="172"/>
        <v>334</v>
      </c>
      <c r="H484" s="26">
        <f>SUM(M484,R484,W484)</f>
        <v>0</v>
      </c>
      <c r="I484" s="26">
        <f>SUM(N484,S484,X484)</f>
        <v>334</v>
      </c>
      <c r="J484" s="26">
        <f>SUM(O484,T484,Y484)</f>
        <v>0</v>
      </c>
      <c r="K484" s="26">
        <f>SUM(P484,U484,Z484)</f>
        <v>0</v>
      </c>
      <c r="L484" s="94">
        <v>334</v>
      </c>
      <c r="M484" s="94"/>
      <c r="N484" s="94">
        <v>334</v>
      </c>
      <c r="O484" s="94"/>
      <c r="P484" s="94"/>
      <c r="Q484" s="94"/>
      <c r="R484" s="94"/>
      <c r="S484" s="94"/>
      <c r="T484" s="94"/>
      <c r="U484" s="94"/>
      <c r="V484" s="94"/>
      <c r="W484" s="94"/>
      <c r="X484" s="94"/>
      <c r="Y484" s="94"/>
      <c r="Z484" s="94"/>
      <c r="AA484" s="94"/>
      <c r="AB484" s="28"/>
      <c r="AC484" s="28"/>
      <c r="AD484" s="21" t="s">
        <v>57</v>
      </c>
      <c r="AE484" s="54"/>
      <c r="AF484" s="56"/>
      <c r="AG484" s="77"/>
      <c r="AH484" s="77"/>
      <c r="AI484" s="77"/>
      <c r="AJ484" s="77"/>
    </row>
    <row r="485" spans="1:36" s="1" customFormat="1" ht="24.75" customHeight="1">
      <c r="A485" s="21"/>
      <c r="B485" s="50" t="s">
        <v>192</v>
      </c>
      <c r="C485" s="21" t="s">
        <v>27</v>
      </c>
      <c r="D485" s="21" t="s">
        <v>55</v>
      </c>
      <c r="E485" s="28">
        <f>SUM(E486:E532)</f>
        <v>60</v>
      </c>
      <c r="F485" s="30"/>
      <c r="G485" s="26">
        <f>SUM(G486:G532)</f>
        <v>1793.9</v>
      </c>
      <c r="H485" s="26">
        <f aca="true" t="shared" si="177" ref="H485:H529">M485+R485+W485</f>
        <v>329.95</v>
      </c>
      <c r="I485" s="26">
        <f aca="true" t="shared" si="178" ref="I485:I529">N485+S485+X485</f>
        <v>1463.95</v>
      </c>
      <c r="J485" s="26">
        <f aca="true" t="shared" si="179" ref="J485:J529">O485+T485+Y485</f>
        <v>0</v>
      </c>
      <c r="K485" s="26">
        <f aca="true" t="shared" si="180" ref="K485:K529">P485+U485+Z485</f>
        <v>0</v>
      </c>
      <c r="L485" s="26">
        <f aca="true" t="shared" si="181" ref="L485:Z485">SUM(L486:L532)</f>
        <v>711.7</v>
      </c>
      <c r="M485" s="26">
        <f t="shared" si="181"/>
        <v>309.95</v>
      </c>
      <c r="N485" s="26">
        <f t="shared" si="181"/>
        <v>401.75</v>
      </c>
      <c r="O485" s="26">
        <f t="shared" si="181"/>
        <v>0</v>
      </c>
      <c r="P485" s="26">
        <f t="shared" si="181"/>
        <v>0</v>
      </c>
      <c r="Q485" s="26">
        <f t="shared" si="181"/>
        <v>735.75</v>
      </c>
      <c r="R485" s="26">
        <f t="shared" si="181"/>
        <v>0</v>
      </c>
      <c r="S485" s="26">
        <f t="shared" si="181"/>
        <v>735.75</v>
      </c>
      <c r="T485" s="26">
        <f t="shared" si="181"/>
        <v>0</v>
      </c>
      <c r="U485" s="26">
        <f t="shared" si="181"/>
        <v>0</v>
      </c>
      <c r="V485" s="26">
        <f t="shared" si="181"/>
        <v>346.45</v>
      </c>
      <c r="W485" s="26">
        <f t="shared" si="181"/>
        <v>20</v>
      </c>
      <c r="X485" s="26">
        <f t="shared" si="181"/>
        <v>326.45</v>
      </c>
      <c r="Y485" s="26">
        <f t="shared" si="181"/>
        <v>0</v>
      </c>
      <c r="Z485" s="26">
        <f t="shared" si="181"/>
        <v>0</v>
      </c>
      <c r="AA485" s="26"/>
      <c r="AB485" s="28"/>
      <c r="AC485" s="28"/>
      <c r="AD485" s="60" t="s">
        <v>194</v>
      </c>
      <c r="AE485" s="54"/>
      <c r="AF485" s="56"/>
      <c r="AG485" s="72"/>
      <c r="AH485" s="72"/>
      <c r="AI485" s="72"/>
      <c r="AJ485" s="72"/>
    </row>
    <row r="486" spans="1:32" s="4" customFormat="1" ht="36" customHeight="1">
      <c r="A486" s="21">
        <v>1</v>
      </c>
      <c r="B486" s="50" t="s">
        <v>973</v>
      </c>
      <c r="C486" s="21" t="s">
        <v>27</v>
      </c>
      <c r="D486" s="21" t="s">
        <v>55</v>
      </c>
      <c r="E486" s="28">
        <v>1</v>
      </c>
      <c r="F486" s="30" t="s">
        <v>974</v>
      </c>
      <c r="G486" s="26">
        <f aca="true" t="shared" si="182" ref="G486:G531">SUM(L486,Q486,V486)</f>
        <v>30</v>
      </c>
      <c r="H486" s="26">
        <f t="shared" si="177"/>
        <v>0</v>
      </c>
      <c r="I486" s="26">
        <f t="shared" si="178"/>
        <v>30</v>
      </c>
      <c r="J486" s="26">
        <f t="shared" si="179"/>
        <v>0</v>
      </c>
      <c r="K486" s="26">
        <f t="shared" si="180"/>
        <v>0</v>
      </c>
      <c r="L486" s="26"/>
      <c r="M486" s="26"/>
      <c r="N486" s="26"/>
      <c r="O486" s="26"/>
      <c r="P486" s="26"/>
      <c r="Q486" s="26">
        <v>30</v>
      </c>
      <c r="R486" s="26"/>
      <c r="S486" s="26">
        <v>30</v>
      </c>
      <c r="T486" s="26"/>
      <c r="U486" s="26"/>
      <c r="V486" s="26"/>
      <c r="W486" s="26"/>
      <c r="X486" s="26"/>
      <c r="Y486" s="26"/>
      <c r="Z486" s="26"/>
      <c r="AA486" s="26" t="s">
        <v>31</v>
      </c>
      <c r="AB486" s="28"/>
      <c r="AC486" s="28"/>
      <c r="AD486" s="60" t="s">
        <v>194</v>
      </c>
      <c r="AE486" s="158"/>
      <c r="AF486" s="63"/>
    </row>
    <row r="487" spans="1:32" s="4" customFormat="1" ht="42.75" customHeight="1">
      <c r="A487" s="21">
        <v>2</v>
      </c>
      <c r="B487" s="50" t="s">
        <v>975</v>
      </c>
      <c r="C487" s="21" t="s">
        <v>27</v>
      </c>
      <c r="D487" s="21" t="s">
        <v>55</v>
      </c>
      <c r="E487" s="28">
        <v>2</v>
      </c>
      <c r="F487" s="30" t="s">
        <v>976</v>
      </c>
      <c r="G487" s="26">
        <f t="shared" si="182"/>
        <v>53.5</v>
      </c>
      <c r="H487" s="26">
        <f t="shared" si="177"/>
        <v>0</v>
      </c>
      <c r="I487" s="26">
        <f t="shared" si="178"/>
        <v>53.5</v>
      </c>
      <c r="J487" s="26">
        <f t="shared" si="179"/>
        <v>0</v>
      </c>
      <c r="K487" s="26">
        <f t="shared" si="180"/>
        <v>0</v>
      </c>
      <c r="L487" s="26"/>
      <c r="M487" s="26"/>
      <c r="N487" s="26"/>
      <c r="O487" s="26"/>
      <c r="P487" s="26"/>
      <c r="Q487" s="26"/>
      <c r="R487" s="26"/>
      <c r="S487" s="26"/>
      <c r="T487" s="26"/>
      <c r="U487" s="26"/>
      <c r="V487" s="26">
        <v>53.5</v>
      </c>
      <c r="W487" s="26"/>
      <c r="X487" s="26">
        <v>53.5</v>
      </c>
      <c r="Y487" s="26"/>
      <c r="Z487" s="26"/>
      <c r="AA487" s="26" t="s">
        <v>31</v>
      </c>
      <c r="AB487" s="28"/>
      <c r="AC487" s="28"/>
      <c r="AD487" s="60" t="s">
        <v>194</v>
      </c>
      <c r="AE487" s="158"/>
      <c r="AF487" s="63"/>
    </row>
    <row r="488" spans="1:32" s="4" customFormat="1" ht="33" customHeight="1">
      <c r="A488" s="21">
        <v>3</v>
      </c>
      <c r="B488" s="50" t="s">
        <v>977</v>
      </c>
      <c r="C488" s="21" t="s">
        <v>27</v>
      </c>
      <c r="D488" s="21" t="s">
        <v>55</v>
      </c>
      <c r="E488" s="28">
        <v>1</v>
      </c>
      <c r="F488" s="30" t="s">
        <v>978</v>
      </c>
      <c r="G488" s="26">
        <f t="shared" si="182"/>
        <v>48.75</v>
      </c>
      <c r="H488" s="26">
        <f t="shared" si="177"/>
        <v>0</v>
      </c>
      <c r="I488" s="26">
        <f t="shared" si="178"/>
        <v>48.75</v>
      </c>
      <c r="J488" s="26">
        <f t="shared" si="179"/>
        <v>0</v>
      </c>
      <c r="K488" s="26">
        <f t="shared" si="180"/>
        <v>0</v>
      </c>
      <c r="L488" s="26"/>
      <c r="M488" s="26"/>
      <c r="N488" s="26"/>
      <c r="O488" s="26"/>
      <c r="P488" s="26"/>
      <c r="Q488" s="26">
        <v>48.75</v>
      </c>
      <c r="R488" s="26"/>
      <c r="S488" s="26">
        <v>48.75</v>
      </c>
      <c r="T488" s="26"/>
      <c r="U488" s="26"/>
      <c r="V488" s="26"/>
      <c r="W488" s="26"/>
      <c r="X488" s="26"/>
      <c r="Y488" s="26"/>
      <c r="Z488" s="26"/>
      <c r="AA488" s="26" t="s">
        <v>31</v>
      </c>
      <c r="AB488" s="28"/>
      <c r="AC488" s="28"/>
      <c r="AD488" s="60" t="s">
        <v>194</v>
      </c>
      <c r="AE488" s="158"/>
      <c r="AF488" s="63"/>
    </row>
    <row r="489" spans="1:32" s="4" customFormat="1" ht="42.75" customHeight="1">
      <c r="A489" s="21">
        <v>4</v>
      </c>
      <c r="B489" s="50" t="s">
        <v>979</v>
      </c>
      <c r="C489" s="21" t="s">
        <v>27</v>
      </c>
      <c r="D489" s="21" t="s">
        <v>55</v>
      </c>
      <c r="E489" s="28">
        <v>2</v>
      </c>
      <c r="F489" s="30" t="s">
        <v>980</v>
      </c>
      <c r="G489" s="26">
        <f t="shared" si="182"/>
        <v>28.75</v>
      </c>
      <c r="H489" s="26">
        <f t="shared" si="177"/>
        <v>0</v>
      </c>
      <c r="I489" s="26">
        <f t="shared" si="178"/>
        <v>28.75</v>
      </c>
      <c r="J489" s="26">
        <f t="shared" si="179"/>
        <v>0</v>
      </c>
      <c r="K489" s="26">
        <f t="shared" si="180"/>
        <v>0</v>
      </c>
      <c r="L489" s="26"/>
      <c r="M489" s="26"/>
      <c r="N489" s="26"/>
      <c r="O489" s="26"/>
      <c r="P489" s="26"/>
      <c r="Q489" s="26"/>
      <c r="R489" s="26"/>
      <c r="S489" s="26"/>
      <c r="T489" s="26"/>
      <c r="U489" s="26"/>
      <c r="V489" s="26">
        <v>28.75</v>
      </c>
      <c r="W489" s="26"/>
      <c r="X489" s="26">
        <v>28.75</v>
      </c>
      <c r="Y489" s="26"/>
      <c r="Z489" s="26"/>
      <c r="AA489" s="26" t="s">
        <v>31</v>
      </c>
      <c r="AB489" s="28"/>
      <c r="AC489" s="28"/>
      <c r="AD489" s="60" t="s">
        <v>194</v>
      </c>
      <c r="AE489" s="158"/>
      <c r="AF489" s="63"/>
    </row>
    <row r="490" spans="1:32" s="4" customFormat="1" ht="42.75" customHeight="1">
      <c r="A490" s="21">
        <v>5</v>
      </c>
      <c r="B490" s="50" t="s">
        <v>981</v>
      </c>
      <c r="C490" s="21" t="s">
        <v>27</v>
      </c>
      <c r="D490" s="21" t="s">
        <v>55</v>
      </c>
      <c r="E490" s="28">
        <v>2</v>
      </c>
      <c r="F490" s="30" t="s">
        <v>982</v>
      </c>
      <c r="G490" s="26">
        <f t="shared" si="182"/>
        <v>33.25</v>
      </c>
      <c r="H490" s="26">
        <f t="shared" si="177"/>
        <v>0</v>
      </c>
      <c r="I490" s="26">
        <f t="shared" si="178"/>
        <v>33.25</v>
      </c>
      <c r="J490" s="26">
        <f t="shared" si="179"/>
        <v>0</v>
      </c>
      <c r="K490" s="26">
        <f t="shared" si="180"/>
        <v>0</v>
      </c>
      <c r="L490" s="26"/>
      <c r="M490" s="26"/>
      <c r="N490" s="26"/>
      <c r="O490" s="26"/>
      <c r="P490" s="26"/>
      <c r="Q490" s="26">
        <v>33.25</v>
      </c>
      <c r="R490" s="26"/>
      <c r="S490" s="26">
        <v>33.25</v>
      </c>
      <c r="T490" s="26"/>
      <c r="U490" s="26"/>
      <c r="V490" s="26"/>
      <c r="W490" s="26"/>
      <c r="X490" s="26"/>
      <c r="Y490" s="26"/>
      <c r="Z490" s="26"/>
      <c r="AA490" s="26" t="s">
        <v>31</v>
      </c>
      <c r="AB490" s="28"/>
      <c r="AC490" s="28"/>
      <c r="AD490" s="60" t="s">
        <v>194</v>
      </c>
      <c r="AE490" s="158"/>
      <c r="AF490" s="63"/>
    </row>
    <row r="491" spans="1:32" s="4" customFormat="1" ht="40.5" customHeight="1">
      <c r="A491" s="21">
        <v>6</v>
      </c>
      <c r="B491" s="50" t="s">
        <v>983</v>
      </c>
      <c r="C491" s="21" t="s">
        <v>27</v>
      </c>
      <c r="D491" s="21" t="s">
        <v>55</v>
      </c>
      <c r="E491" s="28">
        <v>2</v>
      </c>
      <c r="F491" s="30" t="s">
        <v>984</v>
      </c>
      <c r="G491" s="26">
        <f t="shared" si="182"/>
        <v>43</v>
      </c>
      <c r="H491" s="26">
        <f t="shared" si="177"/>
        <v>0</v>
      </c>
      <c r="I491" s="26">
        <f t="shared" si="178"/>
        <v>43</v>
      </c>
      <c r="J491" s="26">
        <f t="shared" si="179"/>
        <v>0</v>
      </c>
      <c r="K491" s="26">
        <f t="shared" si="180"/>
        <v>0</v>
      </c>
      <c r="L491" s="26">
        <v>43</v>
      </c>
      <c r="M491" s="26"/>
      <c r="N491" s="26">
        <v>43</v>
      </c>
      <c r="O491" s="26"/>
      <c r="P491" s="26"/>
      <c r="Q491" s="26"/>
      <c r="R491" s="26"/>
      <c r="S491" s="26"/>
      <c r="T491" s="26"/>
      <c r="U491" s="26"/>
      <c r="V491" s="26"/>
      <c r="W491" s="26"/>
      <c r="X491" s="26"/>
      <c r="Y491" s="26"/>
      <c r="Z491" s="26"/>
      <c r="AA491" s="26" t="s">
        <v>31</v>
      </c>
      <c r="AB491" s="28"/>
      <c r="AC491" s="28"/>
      <c r="AD491" s="60" t="s">
        <v>194</v>
      </c>
      <c r="AE491" s="158"/>
      <c r="AF491" s="63"/>
    </row>
    <row r="492" spans="1:32" s="4" customFormat="1" ht="33" customHeight="1">
      <c r="A492" s="21">
        <v>7</v>
      </c>
      <c r="B492" s="50" t="s">
        <v>985</v>
      </c>
      <c r="C492" s="21" t="s">
        <v>27</v>
      </c>
      <c r="D492" s="21" t="s">
        <v>55</v>
      </c>
      <c r="E492" s="28">
        <v>1</v>
      </c>
      <c r="F492" s="30" t="s">
        <v>986</v>
      </c>
      <c r="G492" s="26">
        <f t="shared" si="182"/>
        <v>50.25</v>
      </c>
      <c r="H492" s="26">
        <f t="shared" si="177"/>
        <v>0</v>
      </c>
      <c r="I492" s="26">
        <f t="shared" si="178"/>
        <v>50.25</v>
      </c>
      <c r="J492" s="26">
        <f t="shared" si="179"/>
        <v>0</v>
      </c>
      <c r="K492" s="26">
        <f t="shared" si="180"/>
        <v>0</v>
      </c>
      <c r="L492" s="26"/>
      <c r="M492" s="26"/>
      <c r="N492" s="26"/>
      <c r="O492" s="26"/>
      <c r="P492" s="26"/>
      <c r="Q492" s="26">
        <v>50.25</v>
      </c>
      <c r="R492" s="26"/>
      <c r="S492" s="26">
        <v>50.25</v>
      </c>
      <c r="T492" s="26"/>
      <c r="U492" s="26"/>
      <c r="V492" s="26"/>
      <c r="W492" s="26"/>
      <c r="X492" s="26"/>
      <c r="Y492" s="26"/>
      <c r="Z492" s="26"/>
      <c r="AA492" s="26" t="s">
        <v>31</v>
      </c>
      <c r="AB492" s="28"/>
      <c r="AC492" s="28"/>
      <c r="AD492" s="60" t="s">
        <v>194</v>
      </c>
      <c r="AE492" s="158"/>
      <c r="AF492" s="63"/>
    </row>
    <row r="493" spans="1:32" s="4" customFormat="1" ht="30" customHeight="1">
      <c r="A493" s="21">
        <v>8</v>
      </c>
      <c r="B493" s="50" t="s">
        <v>987</v>
      </c>
      <c r="C493" s="21" t="s">
        <v>27</v>
      </c>
      <c r="D493" s="21" t="s">
        <v>55</v>
      </c>
      <c r="E493" s="28">
        <v>1</v>
      </c>
      <c r="F493" s="30" t="s">
        <v>988</v>
      </c>
      <c r="G493" s="26">
        <f t="shared" si="182"/>
        <v>14.25</v>
      </c>
      <c r="H493" s="26">
        <f t="shared" si="177"/>
        <v>0</v>
      </c>
      <c r="I493" s="26">
        <f t="shared" si="178"/>
        <v>14.25</v>
      </c>
      <c r="J493" s="26">
        <f t="shared" si="179"/>
        <v>0</v>
      </c>
      <c r="K493" s="26">
        <f t="shared" si="180"/>
        <v>0</v>
      </c>
      <c r="L493" s="26"/>
      <c r="M493" s="26"/>
      <c r="N493" s="26"/>
      <c r="O493" s="26"/>
      <c r="P493" s="26"/>
      <c r="Q493" s="26">
        <v>14.25</v>
      </c>
      <c r="R493" s="26"/>
      <c r="S493" s="26">
        <v>14.25</v>
      </c>
      <c r="T493" s="26"/>
      <c r="U493" s="26"/>
      <c r="V493" s="26"/>
      <c r="W493" s="26"/>
      <c r="X493" s="26"/>
      <c r="Y493" s="26"/>
      <c r="Z493" s="26"/>
      <c r="AA493" s="26" t="s">
        <v>31</v>
      </c>
      <c r="AB493" s="28"/>
      <c r="AC493" s="28"/>
      <c r="AD493" s="60" t="s">
        <v>194</v>
      </c>
      <c r="AE493" s="158"/>
      <c r="AF493" s="63"/>
    </row>
    <row r="494" spans="1:32" s="4" customFormat="1" ht="33" customHeight="1">
      <c r="A494" s="21">
        <v>9</v>
      </c>
      <c r="B494" s="50" t="s">
        <v>989</v>
      </c>
      <c r="C494" s="21" t="s">
        <v>27</v>
      </c>
      <c r="D494" s="21" t="s">
        <v>55</v>
      </c>
      <c r="E494" s="28">
        <v>1</v>
      </c>
      <c r="F494" s="30" t="s">
        <v>990</v>
      </c>
      <c r="G494" s="26">
        <f t="shared" si="182"/>
        <v>42.75</v>
      </c>
      <c r="H494" s="26">
        <f t="shared" si="177"/>
        <v>0</v>
      </c>
      <c r="I494" s="26">
        <f t="shared" si="178"/>
        <v>42.75</v>
      </c>
      <c r="J494" s="26">
        <f t="shared" si="179"/>
        <v>0</v>
      </c>
      <c r="K494" s="26">
        <f t="shared" si="180"/>
        <v>0</v>
      </c>
      <c r="L494" s="26"/>
      <c r="M494" s="26"/>
      <c r="N494" s="26"/>
      <c r="O494" s="26"/>
      <c r="P494" s="26"/>
      <c r="Q494" s="26">
        <v>42.75</v>
      </c>
      <c r="R494" s="26"/>
      <c r="S494" s="26">
        <v>42.75</v>
      </c>
      <c r="T494" s="26"/>
      <c r="U494" s="26"/>
      <c r="V494" s="26"/>
      <c r="W494" s="26"/>
      <c r="X494" s="26"/>
      <c r="Y494" s="26"/>
      <c r="Z494" s="26"/>
      <c r="AA494" s="26" t="s">
        <v>31</v>
      </c>
      <c r="AB494" s="28"/>
      <c r="AC494" s="28"/>
      <c r="AD494" s="60" t="s">
        <v>194</v>
      </c>
      <c r="AE494" s="158"/>
      <c r="AF494" s="63"/>
    </row>
    <row r="495" spans="1:32" s="4" customFormat="1" ht="31.5" customHeight="1">
      <c r="A495" s="21">
        <v>10</v>
      </c>
      <c r="B495" s="50" t="s">
        <v>991</v>
      </c>
      <c r="C495" s="21" t="s">
        <v>27</v>
      </c>
      <c r="D495" s="21" t="s">
        <v>55</v>
      </c>
      <c r="E495" s="28">
        <v>1</v>
      </c>
      <c r="F495" s="30" t="s">
        <v>992</v>
      </c>
      <c r="G495" s="26">
        <f t="shared" si="182"/>
        <v>27.75</v>
      </c>
      <c r="H495" s="26">
        <f t="shared" si="177"/>
        <v>0</v>
      </c>
      <c r="I495" s="26">
        <f t="shared" si="178"/>
        <v>27.75</v>
      </c>
      <c r="J495" s="26">
        <f t="shared" si="179"/>
        <v>0</v>
      </c>
      <c r="K495" s="26">
        <f t="shared" si="180"/>
        <v>0</v>
      </c>
      <c r="L495" s="26"/>
      <c r="M495" s="26"/>
      <c r="N495" s="26"/>
      <c r="O495" s="26"/>
      <c r="P495" s="26"/>
      <c r="Q495" s="26">
        <v>27.75</v>
      </c>
      <c r="R495" s="26"/>
      <c r="S495" s="26">
        <v>27.75</v>
      </c>
      <c r="T495" s="26"/>
      <c r="U495" s="26"/>
      <c r="V495" s="26"/>
      <c r="W495" s="26"/>
      <c r="X495" s="26"/>
      <c r="Y495" s="26"/>
      <c r="Z495" s="26"/>
      <c r="AA495" s="26" t="s">
        <v>31</v>
      </c>
      <c r="AB495" s="28"/>
      <c r="AC495" s="28"/>
      <c r="AD495" s="60" t="s">
        <v>194</v>
      </c>
      <c r="AE495" s="158"/>
      <c r="AF495" s="63"/>
    </row>
    <row r="496" spans="1:32" s="4" customFormat="1" ht="36" customHeight="1">
      <c r="A496" s="21">
        <v>11</v>
      </c>
      <c r="B496" s="50" t="s">
        <v>993</v>
      </c>
      <c r="C496" s="21" t="s">
        <v>27</v>
      </c>
      <c r="D496" s="21" t="s">
        <v>55</v>
      </c>
      <c r="E496" s="28">
        <v>1</v>
      </c>
      <c r="F496" s="30" t="s">
        <v>994</v>
      </c>
      <c r="G496" s="26">
        <f t="shared" si="182"/>
        <v>27</v>
      </c>
      <c r="H496" s="26">
        <f t="shared" si="177"/>
        <v>0</v>
      </c>
      <c r="I496" s="26">
        <f t="shared" si="178"/>
        <v>27</v>
      </c>
      <c r="J496" s="26">
        <f t="shared" si="179"/>
        <v>0</v>
      </c>
      <c r="K496" s="26">
        <f t="shared" si="180"/>
        <v>0</v>
      </c>
      <c r="L496" s="26"/>
      <c r="M496" s="26"/>
      <c r="N496" s="26"/>
      <c r="O496" s="26"/>
      <c r="P496" s="26"/>
      <c r="Q496" s="26">
        <v>27</v>
      </c>
      <c r="R496" s="26"/>
      <c r="S496" s="26">
        <v>27</v>
      </c>
      <c r="T496" s="26"/>
      <c r="U496" s="26"/>
      <c r="V496" s="26"/>
      <c r="W496" s="26"/>
      <c r="X496" s="26"/>
      <c r="Y496" s="26"/>
      <c r="Z496" s="26"/>
      <c r="AA496" s="26" t="s">
        <v>31</v>
      </c>
      <c r="AB496" s="28"/>
      <c r="AC496" s="28"/>
      <c r="AD496" s="60" t="s">
        <v>194</v>
      </c>
      <c r="AE496" s="158"/>
      <c r="AF496" s="63"/>
    </row>
    <row r="497" spans="1:32" s="4" customFormat="1" ht="36" customHeight="1">
      <c r="A497" s="21">
        <v>12</v>
      </c>
      <c r="B497" s="50" t="s">
        <v>995</v>
      </c>
      <c r="C497" s="21" t="s">
        <v>27</v>
      </c>
      <c r="D497" s="21" t="s">
        <v>55</v>
      </c>
      <c r="E497" s="28">
        <v>1</v>
      </c>
      <c r="F497" s="30" t="s">
        <v>996</v>
      </c>
      <c r="G497" s="26">
        <f t="shared" si="182"/>
        <v>29.25</v>
      </c>
      <c r="H497" s="26">
        <f t="shared" si="177"/>
        <v>0</v>
      </c>
      <c r="I497" s="26">
        <f t="shared" si="178"/>
        <v>29.25</v>
      </c>
      <c r="J497" s="26">
        <f t="shared" si="179"/>
        <v>0</v>
      </c>
      <c r="K497" s="26">
        <f t="shared" si="180"/>
        <v>0</v>
      </c>
      <c r="L497" s="26">
        <v>29.25</v>
      </c>
      <c r="M497" s="26"/>
      <c r="N497" s="26">
        <v>29.25</v>
      </c>
      <c r="O497" s="26"/>
      <c r="P497" s="26"/>
      <c r="Q497" s="26"/>
      <c r="R497" s="26"/>
      <c r="S497" s="26"/>
      <c r="T497" s="26"/>
      <c r="U497" s="26"/>
      <c r="V497" s="26"/>
      <c r="W497" s="26"/>
      <c r="X497" s="26"/>
      <c r="Y497" s="26"/>
      <c r="Z497" s="26"/>
      <c r="AA497" s="26" t="s">
        <v>31</v>
      </c>
      <c r="AB497" s="28"/>
      <c r="AC497" s="28"/>
      <c r="AD497" s="60" t="s">
        <v>194</v>
      </c>
      <c r="AE497" s="158"/>
      <c r="AF497" s="63"/>
    </row>
    <row r="498" spans="1:32" s="4" customFormat="1" ht="46.5" customHeight="1">
      <c r="A498" s="21">
        <v>13</v>
      </c>
      <c r="B498" s="50" t="s">
        <v>997</v>
      </c>
      <c r="C498" s="21" t="s">
        <v>27</v>
      </c>
      <c r="D498" s="21" t="s">
        <v>55</v>
      </c>
      <c r="E498" s="28">
        <v>1</v>
      </c>
      <c r="F498" s="30" t="s">
        <v>998</v>
      </c>
      <c r="G498" s="26">
        <f t="shared" si="182"/>
        <v>18</v>
      </c>
      <c r="H498" s="26">
        <f t="shared" si="177"/>
        <v>0</v>
      </c>
      <c r="I498" s="26">
        <f t="shared" si="178"/>
        <v>18</v>
      </c>
      <c r="J498" s="26">
        <f t="shared" si="179"/>
        <v>0</v>
      </c>
      <c r="K498" s="26">
        <f t="shared" si="180"/>
        <v>0</v>
      </c>
      <c r="L498" s="26">
        <v>18</v>
      </c>
      <c r="M498" s="26"/>
      <c r="N498" s="26">
        <v>18</v>
      </c>
      <c r="O498" s="26"/>
      <c r="P498" s="26"/>
      <c r="Q498" s="26"/>
      <c r="R498" s="26"/>
      <c r="S498" s="26"/>
      <c r="T498" s="26"/>
      <c r="U498" s="26"/>
      <c r="V498" s="26"/>
      <c r="W498" s="26"/>
      <c r="X498" s="26"/>
      <c r="Y498" s="26"/>
      <c r="Z498" s="26"/>
      <c r="AA498" s="26" t="s">
        <v>31</v>
      </c>
      <c r="AB498" s="28"/>
      <c r="AC498" s="28"/>
      <c r="AD498" s="60" t="s">
        <v>194</v>
      </c>
      <c r="AE498" s="158"/>
      <c r="AF498" s="63"/>
    </row>
    <row r="499" spans="1:32" s="4" customFormat="1" ht="45" customHeight="1">
      <c r="A499" s="21">
        <v>14</v>
      </c>
      <c r="B499" s="50" t="s">
        <v>999</v>
      </c>
      <c r="C499" s="21" t="s">
        <v>27</v>
      </c>
      <c r="D499" s="21" t="s">
        <v>55</v>
      </c>
      <c r="E499" s="28">
        <v>1</v>
      </c>
      <c r="F499" s="30" t="s">
        <v>980</v>
      </c>
      <c r="G499" s="26">
        <f t="shared" si="182"/>
        <v>28.75</v>
      </c>
      <c r="H499" s="26">
        <f t="shared" si="177"/>
        <v>0</v>
      </c>
      <c r="I499" s="26">
        <f t="shared" si="178"/>
        <v>28.75</v>
      </c>
      <c r="J499" s="26">
        <f t="shared" si="179"/>
        <v>0</v>
      </c>
      <c r="K499" s="26">
        <f t="shared" si="180"/>
        <v>0</v>
      </c>
      <c r="L499" s="26">
        <v>28.75</v>
      </c>
      <c r="M499" s="26"/>
      <c r="N499" s="26">
        <v>28.75</v>
      </c>
      <c r="O499" s="26"/>
      <c r="P499" s="26"/>
      <c r="Q499" s="26"/>
      <c r="R499" s="26"/>
      <c r="S499" s="26"/>
      <c r="T499" s="26"/>
      <c r="U499" s="26"/>
      <c r="V499" s="26"/>
      <c r="W499" s="26"/>
      <c r="X499" s="26"/>
      <c r="Y499" s="26"/>
      <c r="Z499" s="26"/>
      <c r="AA499" s="26" t="s">
        <v>31</v>
      </c>
      <c r="AB499" s="28"/>
      <c r="AC499" s="28"/>
      <c r="AD499" s="60" t="s">
        <v>194</v>
      </c>
      <c r="AE499" s="158"/>
      <c r="AF499" s="63"/>
    </row>
    <row r="500" spans="1:32" s="4" customFormat="1" ht="48" customHeight="1">
      <c r="A500" s="21">
        <v>15</v>
      </c>
      <c r="B500" s="50" t="s">
        <v>1000</v>
      </c>
      <c r="C500" s="21" t="s">
        <v>27</v>
      </c>
      <c r="D500" s="21" t="s">
        <v>55</v>
      </c>
      <c r="E500" s="28">
        <v>1</v>
      </c>
      <c r="F500" s="30" t="s">
        <v>1001</v>
      </c>
      <c r="G500" s="26">
        <f t="shared" si="182"/>
        <v>23.5</v>
      </c>
      <c r="H500" s="26">
        <f t="shared" si="177"/>
        <v>0</v>
      </c>
      <c r="I500" s="26">
        <f t="shared" si="178"/>
        <v>23.5</v>
      </c>
      <c r="J500" s="26">
        <f t="shared" si="179"/>
        <v>0</v>
      </c>
      <c r="K500" s="26">
        <f t="shared" si="180"/>
        <v>0</v>
      </c>
      <c r="L500" s="26"/>
      <c r="M500" s="26"/>
      <c r="N500" s="26"/>
      <c r="O500" s="26"/>
      <c r="P500" s="26"/>
      <c r="Q500" s="26">
        <v>23.5</v>
      </c>
      <c r="R500" s="26"/>
      <c r="S500" s="26">
        <v>23.5</v>
      </c>
      <c r="T500" s="26"/>
      <c r="U500" s="26"/>
      <c r="V500" s="26"/>
      <c r="W500" s="26"/>
      <c r="X500" s="26"/>
      <c r="Y500" s="26"/>
      <c r="Z500" s="26"/>
      <c r="AA500" s="26" t="s">
        <v>31</v>
      </c>
      <c r="AB500" s="28"/>
      <c r="AC500" s="28"/>
      <c r="AD500" s="60" t="s">
        <v>194</v>
      </c>
      <c r="AE500" s="158"/>
      <c r="AF500" s="63"/>
    </row>
    <row r="501" spans="1:32" s="4" customFormat="1" ht="45.75" customHeight="1">
      <c r="A501" s="21">
        <v>16</v>
      </c>
      <c r="B501" s="50" t="s">
        <v>1002</v>
      </c>
      <c r="C501" s="21" t="s">
        <v>27</v>
      </c>
      <c r="D501" s="21" t="s">
        <v>55</v>
      </c>
      <c r="E501" s="28">
        <v>1</v>
      </c>
      <c r="F501" s="30" t="s">
        <v>1003</v>
      </c>
      <c r="G501" s="26">
        <f t="shared" si="182"/>
        <v>26.5</v>
      </c>
      <c r="H501" s="26">
        <f t="shared" si="177"/>
        <v>0</v>
      </c>
      <c r="I501" s="26">
        <f t="shared" si="178"/>
        <v>26.5</v>
      </c>
      <c r="J501" s="26">
        <f t="shared" si="179"/>
        <v>0</v>
      </c>
      <c r="K501" s="26">
        <f t="shared" si="180"/>
        <v>0</v>
      </c>
      <c r="L501" s="26"/>
      <c r="M501" s="26"/>
      <c r="N501" s="26"/>
      <c r="O501" s="26"/>
      <c r="P501" s="26"/>
      <c r="Q501" s="26">
        <v>26.5</v>
      </c>
      <c r="R501" s="26"/>
      <c r="S501" s="26">
        <v>26.5</v>
      </c>
      <c r="T501" s="26"/>
      <c r="U501" s="26"/>
      <c r="V501" s="26"/>
      <c r="W501" s="26"/>
      <c r="X501" s="26"/>
      <c r="Y501" s="26"/>
      <c r="Z501" s="26"/>
      <c r="AA501" s="26" t="s">
        <v>31</v>
      </c>
      <c r="AB501" s="28"/>
      <c r="AC501" s="28"/>
      <c r="AD501" s="60" t="s">
        <v>194</v>
      </c>
      <c r="AE501" s="158"/>
      <c r="AF501" s="63"/>
    </row>
    <row r="502" spans="1:32" s="4" customFormat="1" ht="45.75" customHeight="1">
      <c r="A502" s="21">
        <v>17</v>
      </c>
      <c r="B502" s="50" t="s">
        <v>1004</v>
      </c>
      <c r="C502" s="21" t="s">
        <v>27</v>
      </c>
      <c r="D502" s="21" t="s">
        <v>55</v>
      </c>
      <c r="E502" s="28">
        <v>1</v>
      </c>
      <c r="F502" s="30" t="s">
        <v>1005</v>
      </c>
      <c r="G502" s="26">
        <f t="shared" si="182"/>
        <v>40.75</v>
      </c>
      <c r="H502" s="26">
        <f t="shared" si="177"/>
        <v>0</v>
      </c>
      <c r="I502" s="26">
        <f t="shared" si="178"/>
        <v>40.75</v>
      </c>
      <c r="J502" s="26">
        <f t="shared" si="179"/>
        <v>0</v>
      </c>
      <c r="K502" s="26">
        <f t="shared" si="180"/>
        <v>0</v>
      </c>
      <c r="L502" s="26"/>
      <c r="M502" s="26"/>
      <c r="N502" s="26"/>
      <c r="O502" s="26"/>
      <c r="P502" s="26"/>
      <c r="Q502" s="26"/>
      <c r="R502" s="26"/>
      <c r="S502" s="26"/>
      <c r="T502" s="26"/>
      <c r="U502" s="26"/>
      <c r="V502" s="26">
        <v>40.75</v>
      </c>
      <c r="W502" s="26"/>
      <c r="X502" s="26">
        <v>40.75</v>
      </c>
      <c r="Y502" s="26"/>
      <c r="Z502" s="26"/>
      <c r="AA502" s="26" t="s">
        <v>31</v>
      </c>
      <c r="AB502" s="28"/>
      <c r="AC502" s="28"/>
      <c r="AD502" s="60" t="s">
        <v>194</v>
      </c>
      <c r="AE502" s="158"/>
      <c r="AF502" s="63"/>
    </row>
    <row r="503" spans="1:32" s="4" customFormat="1" ht="37.5" customHeight="1">
      <c r="A503" s="21">
        <v>18</v>
      </c>
      <c r="B503" s="50" t="s">
        <v>1006</v>
      </c>
      <c r="C503" s="21" t="s">
        <v>27</v>
      </c>
      <c r="D503" s="21" t="s">
        <v>55</v>
      </c>
      <c r="E503" s="28">
        <v>1</v>
      </c>
      <c r="F503" s="30" t="s">
        <v>1007</v>
      </c>
      <c r="G503" s="26">
        <f t="shared" si="182"/>
        <v>24.75</v>
      </c>
      <c r="H503" s="26">
        <f t="shared" si="177"/>
        <v>0</v>
      </c>
      <c r="I503" s="26">
        <f t="shared" si="178"/>
        <v>24.75</v>
      </c>
      <c r="J503" s="26">
        <f t="shared" si="179"/>
        <v>0</v>
      </c>
      <c r="K503" s="26">
        <f t="shared" si="180"/>
        <v>0</v>
      </c>
      <c r="L503" s="26">
        <v>24.75</v>
      </c>
      <c r="M503" s="26"/>
      <c r="N503" s="26">
        <v>24.75</v>
      </c>
      <c r="O503" s="26"/>
      <c r="P503" s="26"/>
      <c r="Q503" s="26"/>
      <c r="R503" s="26"/>
      <c r="S503" s="26"/>
      <c r="T503" s="26"/>
      <c r="U503" s="26"/>
      <c r="V503" s="26"/>
      <c r="W503" s="26"/>
      <c r="X503" s="26"/>
      <c r="Y503" s="26"/>
      <c r="Z503" s="26"/>
      <c r="AA503" s="26" t="s">
        <v>31</v>
      </c>
      <c r="AB503" s="28"/>
      <c r="AC503" s="28"/>
      <c r="AD503" s="60" t="s">
        <v>194</v>
      </c>
      <c r="AE503" s="158"/>
      <c r="AF503" s="63"/>
    </row>
    <row r="504" spans="1:32" s="4" customFormat="1" ht="46.5" customHeight="1">
      <c r="A504" s="21">
        <v>19</v>
      </c>
      <c r="B504" s="50" t="s">
        <v>1008</v>
      </c>
      <c r="C504" s="21" t="s">
        <v>27</v>
      </c>
      <c r="D504" s="21" t="s">
        <v>55</v>
      </c>
      <c r="E504" s="28">
        <v>1</v>
      </c>
      <c r="F504" s="30" t="s">
        <v>1009</v>
      </c>
      <c r="G504" s="26">
        <f t="shared" si="182"/>
        <v>29.5</v>
      </c>
      <c r="H504" s="26">
        <f t="shared" si="177"/>
        <v>0</v>
      </c>
      <c r="I504" s="26">
        <f t="shared" si="178"/>
        <v>29.5</v>
      </c>
      <c r="J504" s="26">
        <f t="shared" si="179"/>
        <v>0</v>
      </c>
      <c r="K504" s="26">
        <f t="shared" si="180"/>
        <v>0</v>
      </c>
      <c r="L504" s="26">
        <v>29.5</v>
      </c>
      <c r="M504" s="26"/>
      <c r="N504" s="26">
        <v>29.5</v>
      </c>
      <c r="O504" s="26"/>
      <c r="P504" s="26"/>
      <c r="Q504" s="36"/>
      <c r="R504" s="36"/>
      <c r="S504" s="36"/>
      <c r="T504" s="36"/>
      <c r="U504" s="36"/>
      <c r="V504" s="26"/>
      <c r="W504" s="26"/>
      <c r="X504" s="26"/>
      <c r="Y504" s="26"/>
      <c r="Z504" s="26"/>
      <c r="AA504" s="26" t="s">
        <v>31</v>
      </c>
      <c r="AB504" s="28"/>
      <c r="AC504" s="28"/>
      <c r="AD504" s="60" t="s">
        <v>194</v>
      </c>
      <c r="AE504" s="158"/>
      <c r="AF504" s="63"/>
    </row>
    <row r="505" spans="1:32" s="4" customFormat="1" ht="45.75" customHeight="1">
      <c r="A505" s="21">
        <v>20</v>
      </c>
      <c r="B505" s="50" t="s">
        <v>1010</v>
      </c>
      <c r="C505" s="21" t="s">
        <v>27</v>
      </c>
      <c r="D505" s="21" t="s">
        <v>55</v>
      </c>
      <c r="E505" s="28">
        <v>1</v>
      </c>
      <c r="F505" s="30" t="s">
        <v>1011</v>
      </c>
      <c r="G505" s="26">
        <f t="shared" si="182"/>
        <v>22.5</v>
      </c>
      <c r="H505" s="26">
        <f t="shared" si="177"/>
        <v>0</v>
      </c>
      <c r="I505" s="26">
        <f t="shared" si="178"/>
        <v>22.5</v>
      </c>
      <c r="J505" s="26">
        <f t="shared" si="179"/>
        <v>0</v>
      </c>
      <c r="K505" s="26">
        <f t="shared" si="180"/>
        <v>0</v>
      </c>
      <c r="L505" s="26">
        <v>22.5</v>
      </c>
      <c r="M505" s="26"/>
      <c r="N505" s="26">
        <v>22.5</v>
      </c>
      <c r="O505" s="26"/>
      <c r="P505" s="26"/>
      <c r="Q505" s="26"/>
      <c r="R505" s="26"/>
      <c r="S505" s="26"/>
      <c r="T505" s="26"/>
      <c r="U505" s="26"/>
      <c r="V505" s="26"/>
      <c r="W505" s="26"/>
      <c r="X505" s="26"/>
      <c r="Y505" s="26"/>
      <c r="Z505" s="26"/>
      <c r="AA505" s="26" t="s">
        <v>31</v>
      </c>
      <c r="AB505" s="28"/>
      <c r="AC505" s="28"/>
      <c r="AD505" s="60" t="s">
        <v>194</v>
      </c>
      <c r="AE505" s="158"/>
      <c r="AF505" s="63"/>
    </row>
    <row r="506" spans="1:32" s="4" customFormat="1" ht="48" customHeight="1">
      <c r="A506" s="21">
        <v>21</v>
      </c>
      <c r="B506" s="50" t="s">
        <v>1012</v>
      </c>
      <c r="C506" s="21" t="s">
        <v>27</v>
      </c>
      <c r="D506" s="21" t="s">
        <v>55</v>
      </c>
      <c r="E506" s="28">
        <v>1</v>
      </c>
      <c r="F506" s="30" t="s">
        <v>1013</v>
      </c>
      <c r="G506" s="26">
        <f t="shared" si="182"/>
        <v>34.75</v>
      </c>
      <c r="H506" s="26">
        <f t="shared" si="177"/>
        <v>0</v>
      </c>
      <c r="I506" s="26">
        <f t="shared" si="178"/>
        <v>34.75</v>
      </c>
      <c r="J506" s="26">
        <f t="shared" si="179"/>
        <v>0</v>
      </c>
      <c r="K506" s="26">
        <f t="shared" si="180"/>
        <v>0</v>
      </c>
      <c r="L506" s="26"/>
      <c r="M506" s="26"/>
      <c r="N506" s="26"/>
      <c r="O506" s="26"/>
      <c r="P506" s="26"/>
      <c r="Q506" s="26">
        <v>34.75</v>
      </c>
      <c r="R506" s="26"/>
      <c r="S506" s="26">
        <v>34.75</v>
      </c>
      <c r="T506" s="26"/>
      <c r="U506" s="26"/>
      <c r="V506" s="26"/>
      <c r="W506" s="26"/>
      <c r="X506" s="26"/>
      <c r="Y506" s="26"/>
      <c r="Z506" s="26"/>
      <c r="AA506" s="26" t="s">
        <v>31</v>
      </c>
      <c r="AB506" s="28"/>
      <c r="AC506" s="28"/>
      <c r="AD506" s="60" t="s">
        <v>194</v>
      </c>
      <c r="AE506" s="158"/>
      <c r="AF506" s="63"/>
    </row>
    <row r="507" spans="1:32" s="4" customFormat="1" ht="60.75" customHeight="1">
      <c r="A507" s="21">
        <v>22</v>
      </c>
      <c r="B507" s="50" t="s">
        <v>1014</v>
      </c>
      <c r="C507" s="21" t="s">
        <v>27</v>
      </c>
      <c r="D507" s="21" t="s">
        <v>55</v>
      </c>
      <c r="E507" s="28">
        <v>1</v>
      </c>
      <c r="F507" s="30" t="s">
        <v>1015</v>
      </c>
      <c r="G507" s="26">
        <f t="shared" si="182"/>
        <v>44.5</v>
      </c>
      <c r="H507" s="26">
        <f t="shared" si="177"/>
        <v>0</v>
      </c>
      <c r="I507" s="26">
        <f t="shared" si="178"/>
        <v>44.5</v>
      </c>
      <c r="J507" s="26">
        <f t="shared" si="179"/>
        <v>0</v>
      </c>
      <c r="K507" s="26">
        <f t="shared" si="180"/>
        <v>0</v>
      </c>
      <c r="L507" s="26"/>
      <c r="M507" s="26"/>
      <c r="N507" s="26"/>
      <c r="O507" s="26"/>
      <c r="P507" s="26"/>
      <c r="Q507" s="26"/>
      <c r="R507" s="26"/>
      <c r="S507" s="26"/>
      <c r="T507" s="26"/>
      <c r="U507" s="26"/>
      <c r="V507" s="26">
        <v>44.5</v>
      </c>
      <c r="W507" s="26"/>
      <c r="X507" s="26">
        <v>44.5</v>
      </c>
      <c r="Y507" s="26"/>
      <c r="Z507" s="26"/>
      <c r="AA507" s="26" t="s">
        <v>31</v>
      </c>
      <c r="AB507" s="28"/>
      <c r="AC507" s="28"/>
      <c r="AD507" s="60" t="s">
        <v>194</v>
      </c>
      <c r="AE507" s="158"/>
      <c r="AF507" s="63"/>
    </row>
    <row r="508" spans="1:32" s="4" customFormat="1" ht="60" customHeight="1">
      <c r="A508" s="21">
        <v>23</v>
      </c>
      <c r="B508" s="50" t="s">
        <v>1016</v>
      </c>
      <c r="C508" s="21" t="s">
        <v>27</v>
      </c>
      <c r="D508" s="21" t="s">
        <v>55</v>
      </c>
      <c r="E508" s="28">
        <v>1</v>
      </c>
      <c r="F508" s="30" t="s">
        <v>1017</v>
      </c>
      <c r="G508" s="26">
        <f t="shared" si="182"/>
        <v>34.5</v>
      </c>
      <c r="H508" s="26">
        <f t="shared" si="177"/>
        <v>0</v>
      </c>
      <c r="I508" s="26">
        <f t="shared" si="178"/>
        <v>34.5</v>
      </c>
      <c r="J508" s="26">
        <f t="shared" si="179"/>
        <v>0</v>
      </c>
      <c r="K508" s="26">
        <f t="shared" si="180"/>
        <v>0</v>
      </c>
      <c r="L508" s="26"/>
      <c r="M508" s="26"/>
      <c r="N508" s="26"/>
      <c r="O508" s="26"/>
      <c r="P508" s="26"/>
      <c r="Q508" s="26"/>
      <c r="R508" s="26"/>
      <c r="S508" s="26"/>
      <c r="T508" s="26"/>
      <c r="U508" s="26"/>
      <c r="V508" s="26">
        <v>34.5</v>
      </c>
      <c r="W508" s="26"/>
      <c r="X508" s="26">
        <v>34.5</v>
      </c>
      <c r="Y508" s="26"/>
      <c r="Z508" s="26"/>
      <c r="AA508" s="26" t="s">
        <v>31</v>
      </c>
      <c r="AB508" s="28"/>
      <c r="AC508" s="28"/>
      <c r="AD508" s="60" t="s">
        <v>194</v>
      </c>
      <c r="AE508" s="158"/>
      <c r="AF508" s="63"/>
    </row>
    <row r="509" spans="1:32" s="4" customFormat="1" ht="54.75" customHeight="1">
      <c r="A509" s="21">
        <v>24</v>
      </c>
      <c r="B509" s="50" t="s">
        <v>1018</v>
      </c>
      <c r="C509" s="21" t="s">
        <v>27</v>
      </c>
      <c r="D509" s="21" t="s">
        <v>55</v>
      </c>
      <c r="E509" s="28">
        <v>1</v>
      </c>
      <c r="F509" s="30" t="s">
        <v>1017</v>
      </c>
      <c r="G509" s="26">
        <f t="shared" si="182"/>
        <v>34.5</v>
      </c>
      <c r="H509" s="26">
        <f t="shared" si="177"/>
        <v>0</v>
      </c>
      <c r="I509" s="26">
        <f t="shared" si="178"/>
        <v>34.5</v>
      </c>
      <c r="J509" s="26">
        <f t="shared" si="179"/>
        <v>0</v>
      </c>
      <c r="K509" s="26">
        <f t="shared" si="180"/>
        <v>0</v>
      </c>
      <c r="L509" s="26"/>
      <c r="M509" s="26"/>
      <c r="N509" s="26"/>
      <c r="O509" s="26"/>
      <c r="P509" s="26"/>
      <c r="Q509" s="26"/>
      <c r="R509" s="26"/>
      <c r="S509" s="26"/>
      <c r="T509" s="26"/>
      <c r="U509" s="26"/>
      <c r="V509" s="26">
        <v>34.5</v>
      </c>
      <c r="W509" s="26"/>
      <c r="X509" s="26">
        <v>34.5</v>
      </c>
      <c r="Y509" s="26"/>
      <c r="Z509" s="26"/>
      <c r="AA509" s="26" t="s">
        <v>31</v>
      </c>
      <c r="AB509" s="28"/>
      <c r="AC509" s="28"/>
      <c r="AD509" s="60" t="s">
        <v>194</v>
      </c>
      <c r="AE509" s="158"/>
      <c r="AF509" s="63"/>
    </row>
    <row r="510" spans="1:32" s="4" customFormat="1" ht="45.75" customHeight="1">
      <c r="A510" s="21">
        <v>25</v>
      </c>
      <c r="B510" s="50" t="s">
        <v>1019</v>
      </c>
      <c r="C510" s="21" t="s">
        <v>27</v>
      </c>
      <c r="D510" s="21" t="s">
        <v>55</v>
      </c>
      <c r="E510" s="28">
        <v>1</v>
      </c>
      <c r="F510" s="30" t="s">
        <v>1020</v>
      </c>
      <c r="G510" s="26">
        <f t="shared" si="182"/>
        <v>15</v>
      </c>
      <c r="H510" s="26">
        <f t="shared" si="177"/>
        <v>0</v>
      </c>
      <c r="I510" s="26">
        <f t="shared" si="178"/>
        <v>15</v>
      </c>
      <c r="J510" s="26">
        <f t="shared" si="179"/>
        <v>0</v>
      </c>
      <c r="K510" s="26">
        <f t="shared" si="180"/>
        <v>0</v>
      </c>
      <c r="L510" s="26"/>
      <c r="M510" s="26"/>
      <c r="N510" s="26"/>
      <c r="O510" s="26"/>
      <c r="P510" s="26"/>
      <c r="Q510" s="26">
        <v>15</v>
      </c>
      <c r="R510" s="26"/>
      <c r="S510" s="26">
        <v>15</v>
      </c>
      <c r="T510" s="26"/>
      <c r="U510" s="26"/>
      <c r="V510" s="26"/>
      <c r="W510" s="26"/>
      <c r="X510" s="26"/>
      <c r="Y510" s="26"/>
      <c r="Z510" s="26"/>
      <c r="AA510" s="26" t="s">
        <v>31</v>
      </c>
      <c r="AB510" s="28"/>
      <c r="AC510" s="28"/>
      <c r="AD510" s="60" t="s">
        <v>194</v>
      </c>
      <c r="AE510" s="158"/>
      <c r="AF510" s="63"/>
    </row>
    <row r="511" spans="1:32" s="4" customFormat="1" ht="42.75" customHeight="1">
      <c r="A511" s="21">
        <v>26</v>
      </c>
      <c r="B511" s="50" t="s">
        <v>1021</v>
      </c>
      <c r="C511" s="21" t="s">
        <v>27</v>
      </c>
      <c r="D511" s="21" t="s">
        <v>55</v>
      </c>
      <c r="E511" s="28">
        <v>1</v>
      </c>
      <c r="F511" s="93" t="s">
        <v>1022</v>
      </c>
      <c r="G511" s="26">
        <f t="shared" si="182"/>
        <v>12.75</v>
      </c>
      <c r="H511" s="26">
        <f t="shared" si="177"/>
        <v>0</v>
      </c>
      <c r="I511" s="26">
        <f t="shared" si="178"/>
        <v>12.75</v>
      </c>
      <c r="J511" s="26">
        <f t="shared" si="179"/>
        <v>0</v>
      </c>
      <c r="K511" s="26">
        <f t="shared" si="180"/>
        <v>0</v>
      </c>
      <c r="L511" s="26"/>
      <c r="M511" s="26"/>
      <c r="N511" s="26"/>
      <c r="O511" s="26"/>
      <c r="P511" s="26"/>
      <c r="Q511" s="26">
        <v>12.75</v>
      </c>
      <c r="R511" s="26"/>
      <c r="S511" s="26">
        <v>12.75</v>
      </c>
      <c r="T511" s="26"/>
      <c r="U511" s="26"/>
      <c r="V511" s="26"/>
      <c r="W511" s="26"/>
      <c r="X511" s="26"/>
      <c r="Y511" s="26"/>
      <c r="Z511" s="26"/>
      <c r="AA511" s="26" t="s">
        <v>31</v>
      </c>
      <c r="AB511" s="28"/>
      <c r="AC511" s="28"/>
      <c r="AD511" s="28" t="s">
        <v>194</v>
      </c>
      <c r="AE511" s="158"/>
      <c r="AF511" s="63"/>
    </row>
    <row r="512" spans="1:32" s="4" customFormat="1" ht="49.5" customHeight="1">
      <c r="A512" s="21">
        <v>27</v>
      </c>
      <c r="B512" s="21" t="s">
        <v>1023</v>
      </c>
      <c r="C512" s="21" t="s">
        <v>27</v>
      </c>
      <c r="D512" s="21" t="s">
        <v>55</v>
      </c>
      <c r="E512" s="28">
        <v>1</v>
      </c>
      <c r="F512" s="93" t="s">
        <v>1024</v>
      </c>
      <c r="G512" s="26">
        <f t="shared" si="182"/>
        <v>9</v>
      </c>
      <c r="H512" s="26">
        <f t="shared" si="177"/>
        <v>0</v>
      </c>
      <c r="I512" s="26">
        <f t="shared" si="178"/>
        <v>9</v>
      </c>
      <c r="J512" s="26">
        <f t="shared" si="179"/>
        <v>0</v>
      </c>
      <c r="K512" s="26">
        <f t="shared" si="180"/>
        <v>0</v>
      </c>
      <c r="L512" s="26">
        <v>9</v>
      </c>
      <c r="M512" s="26"/>
      <c r="N512" s="26">
        <v>9</v>
      </c>
      <c r="O512" s="26"/>
      <c r="P512" s="26"/>
      <c r="Q512" s="26"/>
      <c r="R512" s="26"/>
      <c r="S512" s="26"/>
      <c r="T512" s="26"/>
      <c r="U512" s="26"/>
      <c r="V512" s="26"/>
      <c r="W512" s="26"/>
      <c r="X512" s="26"/>
      <c r="Y512" s="26"/>
      <c r="Z512" s="26"/>
      <c r="AA512" s="26" t="s">
        <v>31</v>
      </c>
      <c r="AB512" s="28"/>
      <c r="AC512" s="28"/>
      <c r="AD512" s="60" t="s">
        <v>194</v>
      </c>
      <c r="AE512" s="158"/>
      <c r="AF512" s="63"/>
    </row>
    <row r="513" spans="1:32" s="4" customFormat="1" ht="49.5" customHeight="1">
      <c r="A513" s="21">
        <v>28</v>
      </c>
      <c r="B513" s="21" t="s">
        <v>1025</v>
      </c>
      <c r="C513" s="21" t="s">
        <v>27</v>
      </c>
      <c r="D513" s="21" t="s">
        <v>55</v>
      </c>
      <c r="E513" s="28">
        <v>1</v>
      </c>
      <c r="F513" s="93" t="s">
        <v>1026</v>
      </c>
      <c r="G513" s="26">
        <f t="shared" si="182"/>
        <v>31.5</v>
      </c>
      <c r="H513" s="26">
        <f t="shared" si="177"/>
        <v>0</v>
      </c>
      <c r="I513" s="26">
        <f t="shared" si="178"/>
        <v>31.5</v>
      </c>
      <c r="J513" s="26">
        <f t="shared" si="179"/>
        <v>0</v>
      </c>
      <c r="K513" s="26">
        <f t="shared" si="180"/>
        <v>0</v>
      </c>
      <c r="L513" s="26"/>
      <c r="M513" s="26"/>
      <c r="N513" s="26"/>
      <c r="O513" s="26"/>
      <c r="P513" s="26"/>
      <c r="Q513" s="26">
        <v>31.5</v>
      </c>
      <c r="R513" s="26"/>
      <c r="S513" s="26">
        <v>31.5</v>
      </c>
      <c r="T513" s="26"/>
      <c r="U513" s="26"/>
      <c r="V513" s="26"/>
      <c r="W513" s="26"/>
      <c r="X513" s="26"/>
      <c r="Y513" s="26"/>
      <c r="Z513" s="26"/>
      <c r="AA513" s="26" t="s">
        <v>31</v>
      </c>
      <c r="AB513" s="28">
        <v>118</v>
      </c>
      <c r="AC513" s="28">
        <v>534</v>
      </c>
      <c r="AD513" s="60" t="s">
        <v>194</v>
      </c>
      <c r="AE513" s="158"/>
      <c r="AF513" s="63"/>
    </row>
    <row r="514" spans="1:32" s="4" customFormat="1" ht="64.5" customHeight="1">
      <c r="A514" s="21">
        <v>29</v>
      </c>
      <c r="B514" s="21" t="s">
        <v>1027</v>
      </c>
      <c r="C514" s="21" t="s">
        <v>27</v>
      </c>
      <c r="D514" s="21" t="s">
        <v>55</v>
      </c>
      <c r="E514" s="28">
        <v>1</v>
      </c>
      <c r="F514" s="93" t="s">
        <v>1028</v>
      </c>
      <c r="G514" s="26">
        <f t="shared" si="182"/>
        <v>28.5</v>
      </c>
      <c r="H514" s="26">
        <f t="shared" si="177"/>
        <v>28.5</v>
      </c>
      <c r="I514" s="26">
        <f t="shared" si="178"/>
        <v>0</v>
      </c>
      <c r="J514" s="26">
        <f t="shared" si="179"/>
        <v>0</v>
      </c>
      <c r="K514" s="26">
        <f t="shared" si="180"/>
        <v>0</v>
      </c>
      <c r="L514" s="26">
        <v>28.5</v>
      </c>
      <c r="M514" s="26">
        <v>28.5</v>
      </c>
      <c r="N514" s="42"/>
      <c r="O514" s="42"/>
      <c r="P514" s="42"/>
      <c r="Q514" s="42"/>
      <c r="R514" s="42"/>
      <c r="S514" s="42"/>
      <c r="T514" s="42"/>
      <c r="U514" s="42"/>
      <c r="V514" s="42"/>
      <c r="W514" s="42"/>
      <c r="X514" s="42"/>
      <c r="Y514" s="42"/>
      <c r="Z514" s="42"/>
      <c r="AA514" s="26" t="s">
        <v>31</v>
      </c>
      <c r="AB514" s="28">
        <v>220</v>
      </c>
      <c r="AC514" s="28">
        <v>853</v>
      </c>
      <c r="AD514" s="60" t="s">
        <v>194</v>
      </c>
      <c r="AE514" s="158"/>
      <c r="AF514" s="63"/>
    </row>
    <row r="515" spans="1:32" s="4" customFormat="1" ht="48" customHeight="1">
      <c r="A515" s="21">
        <v>30</v>
      </c>
      <c r="B515" s="21" t="s">
        <v>1029</v>
      </c>
      <c r="C515" s="21" t="s">
        <v>27</v>
      </c>
      <c r="D515" s="21" t="s">
        <v>55</v>
      </c>
      <c r="E515" s="28">
        <v>1</v>
      </c>
      <c r="F515" s="22" t="s">
        <v>1030</v>
      </c>
      <c r="G515" s="26">
        <f t="shared" si="182"/>
        <v>143.25</v>
      </c>
      <c r="H515" s="26">
        <f t="shared" si="177"/>
        <v>143.25</v>
      </c>
      <c r="I515" s="26">
        <f t="shared" si="178"/>
        <v>0</v>
      </c>
      <c r="J515" s="26">
        <f t="shared" si="179"/>
        <v>0</v>
      </c>
      <c r="K515" s="26">
        <f t="shared" si="180"/>
        <v>0</v>
      </c>
      <c r="L515" s="26">
        <v>143.25</v>
      </c>
      <c r="M515" s="26">
        <v>143.25</v>
      </c>
      <c r="N515" s="26"/>
      <c r="O515" s="26"/>
      <c r="P515" s="26"/>
      <c r="Q515" s="26"/>
      <c r="R515" s="26"/>
      <c r="S515" s="26"/>
      <c r="T515" s="26"/>
      <c r="U515" s="26"/>
      <c r="V515" s="26"/>
      <c r="W515" s="26"/>
      <c r="X515" s="26"/>
      <c r="Y515" s="26"/>
      <c r="Z515" s="26"/>
      <c r="AA515" s="26" t="s">
        <v>31</v>
      </c>
      <c r="AB515" s="28"/>
      <c r="AC515" s="28"/>
      <c r="AD515" s="60" t="s">
        <v>194</v>
      </c>
      <c r="AE515" s="158"/>
      <c r="AF515" s="63"/>
    </row>
    <row r="516" spans="1:32" s="4" customFormat="1" ht="55.5" customHeight="1">
      <c r="A516" s="21">
        <v>31</v>
      </c>
      <c r="B516" s="50" t="s">
        <v>1031</v>
      </c>
      <c r="C516" s="21" t="s">
        <v>27</v>
      </c>
      <c r="D516" s="21" t="s">
        <v>55</v>
      </c>
      <c r="E516" s="28">
        <v>1</v>
      </c>
      <c r="F516" s="145" t="s">
        <v>1032</v>
      </c>
      <c r="G516" s="26">
        <f t="shared" si="182"/>
        <v>99</v>
      </c>
      <c r="H516" s="26">
        <f t="shared" si="177"/>
        <v>99</v>
      </c>
      <c r="I516" s="26">
        <f t="shared" si="178"/>
        <v>0</v>
      </c>
      <c r="J516" s="26">
        <f t="shared" si="179"/>
        <v>0</v>
      </c>
      <c r="K516" s="26">
        <f t="shared" si="180"/>
        <v>0</v>
      </c>
      <c r="L516" s="28">
        <v>99</v>
      </c>
      <c r="M516" s="28">
        <v>99</v>
      </c>
      <c r="N516" s="28"/>
      <c r="O516" s="28"/>
      <c r="P516" s="28"/>
      <c r="Q516" s="28"/>
      <c r="R516" s="28"/>
      <c r="S516" s="28"/>
      <c r="T516" s="28"/>
      <c r="U516" s="28"/>
      <c r="V516" s="28"/>
      <c r="W516" s="28"/>
      <c r="X516" s="28"/>
      <c r="Y516" s="28"/>
      <c r="Z516" s="28"/>
      <c r="AA516" s="26" t="s">
        <v>31</v>
      </c>
      <c r="AB516" s="28"/>
      <c r="AC516" s="28"/>
      <c r="AD516" s="60" t="s">
        <v>194</v>
      </c>
      <c r="AE516" s="59"/>
      <c r="AF516" s="63"/>
    </row>
    <row r="517" spans="1:32" s="4" customFormat="1" ht="36" customHeight="1">
      <c r="A517" s="21">
        <v>32</v>
      </c>
      <c r="B517" s="50" t="s">
        <v>1033</v>
      </c>
      <c r="C517" s="21" t="s">
        <v>27</v>
      </c>
      <c r="D517" s="21" t="s">
        <v>55</v>
      </c>
      <c r="E517" s="28">
        <v>1</v>
      </c>
      <c r="F517" s="145" t="s">
        <v>1034</v>
      </c>
      <c r="G517" s="26">
        <f t="shared" si="182"/>
        <v>30.5</v>
      </c>
      <c r="H517" s="26">
        <f t="shared" si="177"/>
        <v>30.5</v>
      </c>
      <c r="I517" s="26">
        <f t="shared" si="178"/>
        <v>0</v>
      </c>
      <c r="J517" s="26">
        <f t="shared" si="179"/>
        <v>0</v>
      </c>
      <c r="K517" s="26">
        <f t="shared" si="180"/>
        <v>0</v>
      </c>
      <c r="L517" s="28">
        <v>30.5</v>
      </c>
      <c r="M517" s="28">
        <v>30.5</v>
      </c>
      <c r="N517" s="28"/>
      <c r="O517" s="28"/>
      <c r="P517" s="28"/>
      <c r="Q517" s="28"/>
      <c r="R517" s="28"/>
      <c r="S517" s="28"/>
      <c r="T517" s="28"/>
      <c r="U517" s="28"/>
      <c r="V517" s="28"/>
      <c r="W517" s="28"/>
      <c r="X517" s="28"/>
      <c r="Y517" s="28"/>
      <c r="Z517" s="28"/>
      <c r="AA517" s="26" t="s">
        <v>31</v>
      </c>
      <c r="AB517" s="28"/>
      <c r="AC517" s="28"/>
      <c r="AD517" s="60" t="s">
        <v>194</v>
      </c>
      <c r="AE517" s="59"/>
      <c r="AF517" s="63"/>
    </row>
    <row r="518" spans="1:32" s="4" customFormat="1" ht="82.5" customHeight="1">
      <c r="A518" s="21">
        <v>33</v>
      </c>
      <c r="B518" s="50" t="s">
        <v>1035</v>
      </c>
      <c r="C518" s="21" t="s">
        <v>27</v>
      </c>
      <c r="D518" s="21" t="s">
        <v>55</v>
      </c>
      <c r="E518" s="28">
        <v>10</v>
      </c>
      <c r="F518" s="145" t="s">
        <v>1036</v>
      </c>
      <c r="G518" s="26">
        <f t="shared" si="182"/>
        <v>20</v>
      </c>
      <c r="H518" s="26">
        <f t="shared" si="177"/>
        <v>20</v>
      </c>
      <c r="I518" s="26">
        <f t="shared" si="178"/>
        <v>0</v>
      </c>
      <c r="J518" s="26">
        <f t="shared" si="179"/>
        <v>0</v>
      </c>
      <c r="K518" s="26">
        <f t="shared" si="180"/>
        <v>0</v>
      </c>
      <c r="L518" s="26"/>
      <c r="M518" s="26"/>
      <c r="N518" s="26"/>
      <c r="O518" s="26"/>
      <c r="P518" s="26"/>
      <c r="Q518" s="26"/>
      <c r="R518" s="26"/>
      <c r="S518" s="26"/>
      <c r="T518" s="26"/>
      <c r="U518" s="26"/>
      <c r="V518" s="26">
        <v>20</v>
      </c>
      <c r="W518" s="26">
        <v>20</v>
      </c>
      <c r="X518" s="26"/>
      <c r="Y518" s="26"/>
      <c r="Z518" s="26"/>
      <c r="AA518" s="26" t="s">
        <v>31</v>
      </c>
      <c r="AB518" s="28"/>
      <c r="AC518" s="28"/>
      <c r="AD518" s="60" t="s">
        <v>194</v>
      </c>
      <c r="AE518" s="59"/>
      <c r="AF518" s="63"/>
    </row>
    <row r="519" spans="1:32" s="4" customFormat="1" ht="45" customHeight="1">
      <c r="A519" s="21">
        <v>34</v>
      </c>
      <c r="B519" s="50" t="s">
        <v>1037</v>
      </c>
      <c r="C519" s="21" t="s">
        <v>27</v>
      </c>
      <c r="D519" s="21" t="s">
        <v>55</v>
      </c>
      <c r="E519" s="28">
        <v>1</v>
      </c>
      <c r="F519" s="30" t="s">
        <v>1038</v>
      </c>
      <c r="G519" s="26">
        <f t="shared" si="182"/>
        <v>180</v>
      </c>
      <c r="H519" s="26">
        <f t="shared" si="177"/>
        <v>0</v>
      </c>
      <c r="I519" s="26">
        <f t="shared" si="178"/>
        <v>180</v>
      </c>
      <c r="J519" s="26">
        <f t="shared" si="179"/>
        <v>0</v>
      </c>
      <c r="K519" s="26">
        <f t="shared" si="180"/>
        <v>0</v>
      </c>
      <c r="L519" s="28">
        <v>80</v>
      </c>
      <c r="M519" s="28"/>
      <c r="N519" s="28">
        <v>80</v>
      </c>
      <c r="O519" s="28"/>
      <c r="P519" s="28"/>
      <c r="Q519" s="28">
        <v>60</v>
      </c>
      <c r="R519" s="28"/>
      <c r="S519" s="28">
        <v>60</v>
      </c>
      <c r="T519" s="28"/>
      <c r="U519" s="28"/>
      <c r="V519" s="28">
        <v>40</v>
      </c>
      <c r="W519" s="28"/>
      <c r="X519" s="28">
        <v>40</v>
      </c>
      <c r="Y519" s="28"/>
      <c r="Z519" s="28"/>
      <c r="AA519" s="26" t="s">
        <v>31</v>
      </c>
      <c r="AB519" s="28"/>
      <c r="AC519" s="28"/>
      <c r="AD519" s="60" t="s">
        <v>194</v>
      </c>
      <c r="AE519" s="158"/>
      <c r="AF519" s="63"/>
    </row>
    <row r="520" spans="1:32" s="4" customFormat="1" ht="64.5" customHeight="1">
      <c r="A520" s="21">
        <v>35</v>
      </c>
      <c r="B520" s="170" t="s">
        <v>1039</v>
      </c>
      <c r="C520" s="21" t="s">
        <v>27</v>
      </c>
      <c r="D520" s="21" t="s">
        <v>55</v>
      </c>
      <c r="E520" s="28">
        <v>1</v>
      </c>
      <c r="F520" s="30" t="s">
        <v>1040</v>
      </c>
      <c r="G520" s="26">
        <f t="shared" si="182"/>
        <v>8.7</v>
      </c>
      <c r="H520" s="26">
        <f t="shared" si="177"/>
        <v>8.7</v>
      </c>
      <c r="I520" s="26">
        <f t="shared" si="178"/>
        <v>0</v>
      </c>
      <c r="J520" s="26">
        <f t="shared" si="179"/>
        <v>0</v>
      </c>
      <c r="K520" s="26">
        <f t="shared" si="180"/>
        <v>0</v>
      </c>
      <c r="L520" s="26">
        <v>8.7</v>
      </c>
      <c r="M520" s="26">
        <v>8.7</v>
      </c>
      <c r="N520" s="26"/>
      <c r="O520" s="26"/>
      <c r="P520" s="26"/>
      <c r="Q520" s="28"/>
      <c r="R520" s="28"/>
      <c r="S520" s="28"/>
      <c r="T520" s="28"/>
      <c r="U520" s="28"/>
      <c r="V520" s="28"/>
      <c r="W520" s="28"/>
      <c r="X520" s="28"/>
      <c r="Y520" s="28"/>
      <c r="Z520" s="28"/>
      <c r="AA520" s="26" t="s">
        <v>31</v>
      </c>
      <c r="AB520" s="28"/>
      <c r="AC520" s="28"/>
      <c r="AD520" s="60" t="s">
        <v>1041</v>
      </c>
      <c r="AE520" s="10"/>
      <c r="AF520" s="63"/>
    </row>
    <row r="521" spans="1:32" s="4" customFormat="1" ht="42" customHeight="1">
      <c r="A521" s="21">
        <v>36</v>
      </c>
      <c r="B521" s="21" t="s">
        <v>1042</v>
      </c>
      <c r="C521" s="21" t="s">
        <v>27</v>
      </c>
      <c r="D521" s="21" t="s">
        <v>55</v>
      </c>
      <c r="E521" s="28">
        <v>1</v>
      </c>
      <c r="F521" s="30" t="s">
        <v>1043</v>
      </c>
      <c r="G521" s="26">
        <f t="shared" si="182"/>
        <v>15.75</v>
      </c>
      <c r="H521" s="26">
        <f t="shared" si="177"/>
        <v>0</v>
      </c>
      <c r="I521" s="26">
        <f t="shared" si="178"/>
        <v>15.75</v>
      </c>
      <c r="J521" s="26">
        <f t="shared" si="179"/>
        <v>0</v>
      </c>
      <c r="K521" s="26">
        <f t="shared" si="180"/>
        <v>0</v>
      </c>
      <c r="L521" s="26">
        <v>15.75</v>
      </c>
      <c r="M521" s="26"/>
      <c r="N521" s="26">
        <v>15.75</v>
      </c>
      <c r="O521" s="26"/>
      <c r="P521" s="26"/>
      <c r="Q521" s="26"/>
      <c r="R521" s="26"/>
      <c r="S521" s="26"/>
      <c r="T521" s="26"/>
      <c r="U521" s="26"/>
      <c r="V521" s="26"/>
      <c r="W521" s="26"/>
      <c r="X521" s="26"/>
      <c r="Y521" s="26"/>
      <c r="Z521" s="26"/>
      <c r="AA521" s="26" t="s">
        <v>31</v>
      </c>
      <c r="AB521" s="28">
        <v>37</v>
      </c>
      <c r="AC521" s="28">
        <v>53</v>
      </c>
      <c r="AD521" s="60" t="s">
        <v>194</v>
      </c>
      <c r="AE521" s="66"/>
      <c r="AF521" s="63"/>
    </row>
    <row r="522" spans="1:32" s="4" customFormat="1" ht="48.75" customHeight="1">
      <c r="A522" s="21">
        <v>37</v>
      </c>
      <c r="B522" s="21" t="s">
        <v>1044</v>
      </c>
      <c r="C522" s="21" t="s">
        <v>27</v>
      </c>
      <c r="D522" s="21" t="s">
        <v>55</v>
      </c>
      <c r="E522" s="28">
        <v>1</v>
      </c>
      <c r="F522" s="30" t="s">
        <v>1045</v>
      </c>
      <c r="G522" s="26">
        <f t="shared" si="182"/>
        <v>29.5</v>
      </c>
      <c r="H522" s="26">
        <f t="shared" si="177"/>
        <v>0</v>
      </c>
      <c r="I522" s="26">
        <f t="shared" si="178"/>
        <v>29.5</v>
      </c>
      <c r="J522" s="26">
        <f t="shared" si="179"/>
        <v>0</v>
      </c>
      <c r="K522" s="26">
        <f t="shared" si="180"/>
        <v>0</v>
      </c>
      <c r="L522" s="26">
        <v>29.5</v>
      </c>
      <c r="M522" s="26"/>
      <c r="N522" s="26">
        <v>29.5</v>
      </c>
      <c r="O522" s="26"/>
      <c r="P522" s="26"/>
      <c r="Q522" s="26"/>
      <c r="R522" s="26"/>
      <c r="S522" s="26"/>
      <c r="T522" s="26"/>
      <c r="U522" s="26"/>
      <c r="V522" s="26"/>
      <c r="W522" s="26"/>
      <c r="X522" s="26"/>
      <c r="Y522" s="26"/>
      <c r="Z522" s="26"/>
      <c r="AA522" s="26" t="s">
        <v>31</v>
      </c>
      <c r="AB522" s="28"/>
      <c r="AC522" s="28"/>
      <c r="AD522" s="60" t="s">
        <v>194</v>
      </c>
      <c r="AE522" s="59"/>
      <c r="AF522" s="63"/>
    </row>
    <row r="523" spans="1:32" s="4" customFormat="1" ht="46.5" customHeight="1">
      <c r="A523" s="21">
        <v>38</v>
      </c>
      <c r="B523" s="21" t="s">
        <v>1046</v>
      </c>
      <c r="C523" s="21" t="s">
        <v>27</v>
      </c>
      <c r="D523" s="21" t="s">
        <v>55</v>
      </c>
      <c r="E523" s="28">
        <v>1</v>
      </c>
      <c r="F523" s="30" t="s">
        <v>1047</v>
      </c>
      <c r="G523" s="26">
        <f t="shared" si="182"/>
        <v>25</v>
      </c>
      <c r="H523" s="26">
        <f t="shared" si="177"/>
        <v>0</v>
      </c>
      <c r="I523" s="26">
        <f t="shared" si="178"/>
        <v>25</v>
      </c>
      <c r="J523" s="26">
        <f t="shared" si="179"/>
        <v>0</v>
      </c>
      <c r="K523" s="26">
        <f t="shared" si="180"/>
        <v>0</v>
      </c>
      <c r="L523" s="26"/>
      <c r="M523" s="26"/>
      <c r="N523" s="26"/>
      <c r="O523" s="26"/>
      <c r="P523" s="26"/>
      <c r="Q523" s="26">
        <v>25</v>
      </c>
      <c r="R523" s="26"/>
      <c r="S523" s="26">
        <v>25</v>
      </c>
      <c r="T523" s="26"/>
      <c r="U523" s="26"/>
      <c r="V523" s="26"/>
      <c r="W523" s="26"/>
      <c r="X523" s="26"/>
      <c r="Y523" s="26"/>
      <c r="Z523" s="26"/>
      <c r="AA523" s="26" t="s">
        <v>31</v>
      </c>
      <c r="AB523" s="28"/>
      <c r="AC523" s="28"/>
      <c r="AD523" s="60" t="s">
        <v>194</v>
      </c>
      <c r="AE523" s="59"/>
      <c r="AF523" s="63"/>
    </row>
    <row r="524" spans="1:32" s="4" customFormat="1" ht="52.5" customHeight="1">
      <c r="A524" s="21">
        <v>39</v>
      </c>
      <c r="B524" s="21" t="s">
        <v>1048</v>
      </c>
      <c r="C524" s="21" t="s">
        <v>27</v>
      </c>
      <c r="D524" s="21" t="s">
        <v>55</v>
      </c>
      <c r="E524" s="28">
        <v>1</v>
      </c>
      <c r="F524" s="30" t="s">
        <v>1049</v>
      </c>
      <c r="G524" s="26">
        <f t="shared" si="182"/>
        <v>31</v>
      </c>
      <c r="H524" s="26">
        <f t="shared" si="177"/>
        <v>0</v>
      </c>
      <c r="I524" s="26">
        <f t="shared" si="178"/>
        <v>31</v>
      </c>
      <c r="J524" s="26">
        <f t="shared" si="179"/>
        <v>0</v>
      </c>
      <c r="K524" s="26">
        <f t="shared" si="180"/>
        <v>0</v>
      </c>
      <c r="L524" s="26"/>
      <c r="M524" s="26"/>
      <c r="N524" s="26"/>
      <c r="O524" s="26"/>
      <c r="P524" s="26"/>
      <c r="Q524" s="26">
        <v>31</v>
      </c>
      <c r="R524" s="26"/>
      <c r="S524" s="26">
        <v>31</v>
      </c>
      <c r="T524" s="26"/>
      <c r="U524" s="26"/>
      <c r="V524" s="26"/>
      <c r="W524" s="26"/>
      <c r="X524" s="26"/>
      <c r="Y524" s="26"/>
      <c r="Z524" s="26"/>
      <c r="AA524" s="26" t="s">
        <v>31</v>
      </c>
      <c r="AB524" s="28"/>
      <c r="AC524" s="28"/>
      <c r="AD524" s="60" t="s">
        <v>194</v>
      </c>
      <c r="AE524" s="59"/>
      <c r="AF524" s="63"/>
    </row>
    <row r="525" spans="1:32" s="4" customFormat="1" ht="58.5" customHeight="1">
      <c r="A525" s="21">
        <v>40</v>
      </c>
      <c r="B525" s="21" t="s">
        <v>1050</v>
      </c>
      <c r="C525" s="21" t="s">
        <v>27</v>
      </c>
      <c r="D525" s="21" t="s">
        <v>55</v>
      </c>
      <c r="E525" s="28">
        <v>1</v>
      </c>
      <c r="F525" s="30" t="s">
        <v>1051</v>
      </c>
      <c r="G525" s="26">
        <f t="shared" si="182"/>
        <v>25.5</v>
      </c>
      <c r="H525" s="26">
        <f t="shared" si="177"/>
        <v>0</v>
      </c>
      <c r="I525" s="26">
        <f t="shared" si="178"/>
        <v>25.5</v>
      </c>
      <c r="J525" s="26">
        <f t="shared" si="179"/>
        <v>0</v>
      </c>
      <c r="K525" s="26">
        <f t="shared" si="180"/>
        <v>0</v>
      </c>
      <c r="L525" s="26"/>
      <c r="M525" s="26"/>
      <c r="N525" s="26"/>
      <c r="O525" s="26"/>
      <c r="P525" s="26"/>
      <c r="Q525" s="36"/>
      <c r="R525" s="36"/>
      <c r="S525" s="36"/>
      <c r="T525" s="36"/>
      <c r="U525" s="36"/>
      <c r="V525" s="26">
        <v>25.5</v>
      </c>
      <c r="W525" s="26"/>
      <c r="X525" s="26">
        <v>25.5</v>
      </c>
      <c r="Y525" s="26"/>
      <c r="Z525" s="26"/>
      <c r="AA525" s="26" t="s">
        <v>31</v>
      </c>
      <c r="AB525" s="28"/>
      <c r="AC525" s="28"/>
      <c r="AD525" s="60" t="s">
        <v>194</v>
      </c>
      <c r="AE525" s="59"/>
      <c r="AF525" s="63"/>
    </row>
    <row r="526" spans="1:32" s="4" customFormat="1" ht="60" customHeight="1">
      <c r="A526" s="21">
        <v>41</v>
      </c>
      <c r="B526" s="21" t="s">
        <v>1052</v>
      </c>
      <c r="C526" s="21" t="s">
        <v>27</v>
      </c>
      <c r="D526" s="21" t="s">
        <v>55</v>
      </c>
      <c r="E526" s="28">
        <v>1</v>
      </c>
      <c r="F526" s="30" t="s">
        <v>1053</v>
      </c>
      <c r="G526" s="26">
        <f t="shared" si="182"/>
        <v>36</v>
      </c>
      <c r="H526" s="26">
        <f t="shared" si="177"/>
        <v>0</v>
      </c>
      <c r="I526" s="26">
        <f t="shared" si="178"/>
        <v>36</v>
      </c>
      <c r="J526" s="26">
        <f t="shared" si="179"/>
        <v>0</v>
      </c>
      <c r="K526" s="26">
        <f t="shared" si="180"/>
        <v>0</v>
      </c>
      <c r="L526" s="26"/>
      <c r="M526" s="26"/>
      <c r="N526" s="26"/>
      <c r="O526" s="26"/>
      <c r="P526" s="26"/>
      <c r="Q526" s="26">
        <v>36</v>
      </c>
      <c r="R526" s="26"/>
      <c r="S526" s="26">
        <v>36</v>
      </c>
      <c r="T526" s="26"/>
      <c r="U526" s="26"/>
      <c r="V526" s="26"/>
      <c r="W526" s="26"/>
      <c r="X526" s="26"/>
      <c r="Y526" s="26"/>
      <c r="Z526" s="26"/>
      <c r="AA526" s="26" t="s">
        <v>31</v>
      </c>
      <c r="AB526" s="28"/>
      <c r="AC526" s="28"/>
      <c r="AD526" s="60" t="s">
        <v>194</v>
      </c>
      <c r="AE526" s="59"/>
      <c r="AF526" s="63"/>
    </row>
    <row r="527" spans="1:32" s="4" customFormat="1" ht="60" customHeight="1">
      <c r="A527" s="21">
        <v>42</v>
      </c>
      <c r="B527" s="21" t="s">
        <v>1054</v>
      </c>
      <c r="C527" s="21" t="s">
        <v>27</v>
      </c>
      <c r="D527" s="21" t="s">
        <v>55</v>
      </c>
      <c r="E527" s="28">
        <v>1</v>
      </c>
      <c r="F527" s="30" t="s">
        <v>1055</v>
      </c>
      <c r="G527" s="26">
        <f t="shared" si="182"/>
        <v>24.45</v>
      </c>
      <c r="H527" s="26">
        <f t="shared" si="177"/>
        <v>0</v>
      </c>
      <c r="I527" s="26">
        <f t="shared" si="178"/>
        <v>24.45</v>
      </c>
      <c r="J527" s="26">
        <f t="shared" si="179"/>
        <v>0</v>
      </c>
      <c r="K527" s="26">
        <f t="shared" si="180"/>
        <v>0</v>
      </c>
      <c r="L527" s="26"/>
      <c r="M527" s="26"/>
      <c r="N527" s="26"/>
      <c r="O527" s="26"/>
      <c r="P527" s="26"/>
      <c r="Q527" s="26"/>
      <c r="R527" s="26"/>
      <c r="S527" s="26"/>
      <c r="T527" s="26"/>
      <c r="U527" s="26"/>
      <c r="V527" s="26">
        <v>24.45</v>
      </c>
      <c r="W527" s="26"/>
      <c r="X527" s="26">
        <v>24.45</v>
      </c>
      <c r="Y527" s="26"/>
      <c r="Z527" s="26"/>
      <c r="AA527" s="26" t="s">
        <v>31</v>
      </c>
      <c r="AB527" s="28"/>
      <c r="AC527" s="28"/>
      <c r="AD527" s="60" t="s">
        <v>194</v>
      </c>
      <c r="AE527" s="59"/>
      <c r="AF527" s="63"/>
    </row>
    <row r="528" spans="1:32" s="4" customFormat="1" ht="61.5" customHeight="1">
      <c r="A528" s="21">
        <v>43</v>
      </c>
      <c r="B528" s="21" t="s">
        <v>1056</v>
      </c>
      <c r="C528" s="21" t="s">
        <v>27</v>
      </c>
      <c r="D528" s="21" t="s">
        <v>55</v>
      </c>
      <c r="E528" s="28">
        <v>1</v>
      </c>
      <c r="F528" s="30" t="s">
        <v>1057</v>
      </c>
      <c r="G528" s="26">
        <f t="shared" si="182"/>
        <v>34.5</v>
      </c>
      <c r="H528" s="26">
        <f t="shared" si="177"/>
        <v>0</v>
      </c>
      <c r="I528" s="26">
        <f t="shared" si="178"/>
        <v>34.5</v>
      </c>
      <c r="J528" s="26">
        <f t="shared" si="179"/>
        <v>0</v>
      </c>
      <c r="K528" s="26">
        <f t="shared" si="180"/>
        <v>0</v>
      </c>
      <c r="L528" s="26">
        <v>34.5</v>
      </c>
      <c r="M528" s="26"/>
      <c r="N528" s="26">
        <v>34.5</v>
      </c>
      <c r="O528" s="26"/>
      <c r="P528" s="26"/>
      <c r="Q528" s="26"/>
      <c r="R528" s="26"/>
      <c r="S528" s="26"/>
      <c r="T528" s="26"/>
      <c r="U528" s="26"/>
      <c r="V528" s="26"/>
      <c r="W528" s="26"/>
      <c r="X528" s="26"/>
      <c r="Y528" s="26"/>
      <c r="Z528" s="26"/>
      <c r="AA528" s="26" t="s">
        <v>31</v>
      </c>
      <c r="AB528" s="28"/>
      <c r="AC528" s="28"/>
      <c r="AD528" s="60" t="s">
        <v>194</v>
      </c>
      <c r="AE528" s="59"/>
      <c r="AF528" s="63"/>
    </row>
    <row r="529" spans="1:36" s="1" customFormat="1" ht="43.5" customHeight="1">
      <c r="A529" s="21">
        <v>44</v>
      </c>
      <c r="B529" s="171" t="s">
        <v>1058</v>
      </c>
      <c r="C529" s="31" t="s">
        <v>27</v>
      </c>
      <c r="D529" s="31" t="s">
        <v>55</v>
      </c>
      <c r="E529" s="31">
        <v>1</v>
      </c>
      <c r="F529" s="172" t="s">
        <v>1059</v>
      </c>
      <c r="G529" s="169">
        <v>150</v>
      </c>
      <c r="H529" s="26">
        <f t="shared" si="177"/>
        <v>0</v>
      </c>
      <c r="I529" s="26">
        <f t="shared" si="178"/>
        <v>150</v>
      </c>
      <c r="J529" s="26">
        <f t="shared" si="179"/>
        <v>0</v>
      </c>
      <c r="K529" s="26">
        <f t="shared" si="180"/>
        <v>0</v>
      </c>
      <c r="L529" s="169"/>
      <c r="M529" s="169"/>
      <c r="N529" s="169"/>
      <c r="O529" s="169"/>
      <c r="P529" s="169"/>
      <c r="Q529" s="169">
        <v>150</v>
      </c>
      <c r="R529" s="26"/>
      <c r="S529" s="169">
        <v>150</v>
      </c>
      <c r="T529" s="26"/>
      <c r="U529" s="26"/>
      <c r="V529" s="26"/>
      <c r="W529" s="26"/>
      <c r="X529" s="26"/>
      <c r="Y529" s="26"/>
      <c r="Z529" s="26"/>
      <c r="AA529" s="26"/>
      <c r="AB529" s="28"/>
      <c r="AC529" s="28"/>
      <c r="AD529" s="60"/>
      <c r="AE529" s="54"/>
      <c r="AF529" s="56"/>
      <c r="AG529" s="72"/>
      <c r="AH529" s="72"/>
      <c r="AI529" s="76"/>
      <c r="AJ529" s="72"/>
    </row>
    <row r="530" spans="1:32" s="4" customFormat="1" ht="36" customHeight="1">
      <c r="A530" s="21">
        <v>45</v>
      </c>
      <c r="B530" s="50" t="s">
        <v>1060</v>
      </c>
      <c r="C530" s="21" t="s">
        <v>27</v>
      </c>
      <c r="D530" s="21" t="s">
        <v>55</v>
      </c>
      <c r="E530" s="21">
        <v>1</v>
      </c>
      <c r="F530" s="93" t="s">
        <v>1061</v>
      </c>
      <c r="G530" s="26">
        <f>SUM(L530,Q530,V530)</f>
        <v>15.75</v>
      </c>
      <c r="H530" s="26">
        <f aca="true" t="shared" si="183" ref="H530:H568">M530+R530+W530</f>
        <v>0</v>
      </c>
      <c r="I530" s="26">
        <f aca="true" t="shared" si="184" ref="I530:I568">N530+S530+X530</f>
        <v>15.75</v>
      </c>
      <c r="J530" s="26">
        <f aca="true" t="shared" si="185" ref="J530:J568">O530+T530+Y530</f>
        <v>0</v>
      </c>
      <c r="K530" s="26">
        <f aca="true" t="shared" si="186" ref="K530:K568">P530+U530+Z530</f>
        <v>0</v>
      </c>
      <c r="L530" s="26"/>
      <c r="M530" s="26"/>
      <c r="N530" s="26"/>
      <c r="O530" s="26"/>
      <c r="P530" s="26"/>
      <c r="Q530" s="26">
        <v>15.75</v>
      </c>
      <c r="R530" s="26"/>
      <c r="S530" s="26">
        <v>15.75</v>
      </c>
      <c r="T530" s="26"/>
      <c r="U530" s="26"/>
      <c r="V530" s="26"/>
      <c r="W530" s="26"/>
      <c r="X530" s="26"/>
      <c r="Y530" s="26"/>
      <c r="Z530" s="26"/>
      <c r="AA530" s="26" t="s">
        <v>31</v>
      </c>
      <c r="AB530" s="28"/>
      <c r="AC530" s="28"/>
      <c r="AD530" s="60" t="s">
        <v>194</v>
      </c>
      <c r="AF530" s="63"/>
    </row>
    <row r="531" spans="1:32" s="4" customFormat="1" ht="24.75" customHeight="1">
      <c r="A531" s="21">
        <v>46</v>
      </c>
      <c r="B531" s="50" t="s">
        <v>1062</v>
      </c>
      <c r="C531" s="21" t="s">
        <v>27</v>
      </c>
      <c r="D531" s="21" t="s">
        <v>55</v>
      </c>
      <c r="E531" s="21">
        <v>1</v>
      </c>
      <c r="F531" s="93" t="s">
        <v>1063</v>
      </c>
      <c r="G531" s="26">
        <f>SUM(L531,Q531,V531)</f>
        <v>7.5</v>
      </c>
      <c r="H531" s="26">
        <f t="shared" si="183"/>
        <v>0</v>
      </c>
      <c r="I531" s="26">
        <f t="shared" si="184"/>
        <v>7.5</v>
      </c>
      <c r="J531" s="26">
        <f t="shared" si="185"/>
        <v>0</v>
      </c>
      <c r="K531" s="26">
        <f t="shared" si="186"/>
        <v>0</v>
      </c>
      <c r="L531" s="26">
        <v>7.5</v>
      </c>
      <c r="M531" s="26"/>
      <c r="N531" s="26">
        <v>7.5</v>
      </c>
      <c r="O531" s="26"/>
      <c r="P531" s="26"/>
      <c r="Q531" s="26"/>
      <c r="R531" s="26"/>
      <c r="S531" s="26"/>
      <c r="T531" s="26"/>
      <c r="U531" s="26"/>
      <c r="V531" s="26"/>
      <c r="W531" s="26"/>
      <c r="X531" s="26"/>
      <c r="Y531" s="26"/>
      <c r="Z531" s="26"/>
      <c r="AA531" s="26" t="s">
        <v>31</v>
      </c>
      <c r="AB531" s="28"/>
      <c r="AC531" s="28"/>
      <c r="AD531" s="60" t="s">
        <v>194</v>
      </c>
      <c r="AF531" s="63"/>
    </row>
    <row r="532" spans="1:32" s="4" customFormat="1" ht="48" customHeight="1">
      <c r="A532" s="21">
        <v>47</v>
      </c>
      <c r="B532" s="50" t="s">
        <v>1064</v>
      </c>
      <c r="C532" s="21" t="s">
        <v>27</v>
      </c>
      <c r="D532" s="21" t="s">
        <v>55</v>
      </c>
      <c r="E532" s="21">
        <v>1</v>
      </c>
      <c r="F532" s="93" t="s">
        <v>1065</v>
      </c>
      <c r="G532" s="26">
        <f>SUM(L532,Q532,V532)</f>
        <v>29.75</v>
      </c>
      <c r="H532" s="26">
        <f t="shared" si="183"/>
        <v>0</v>
      </c>
      <c r="I532" s="26">
        <f t="shared" si="184"/>
        <v>29.75</v>
      </c>
      <c r="J532" s="26">
        <f t="shared" si="185"/>
        <v>0</v>
      </c>
      <c r="K532" s="26">
        <f t="shared" si="186"/>
        <v>0</v>
      </c>
      <c r="L532" s="26">
        <v>29.75</v>
      </c>
      <c r="M532" s="26"/>
      <c r="N532" s="26">
        <v>29.75</v>
      </c>
      <c r="O532" s="26"/>
      <c r="P532" s="26"/>
      <c r="Q532" s="26"/>
      <c r="R532" s="26"/>
      <c r="S532" s="26"/>
      <c r="T532" s="26"/>
      <c r="U532" s="26"/>
      <c r="V532" s="26"/>
      <c r="W532" s="26"/>
      <c r="X532" s="26"/>
      <c r="Y532" s="26"/>
      <c r="Z532" s="26"/>
      <c r="AA532" s="26" t="s">
        <v>31</v>
      </c>
      <c r="AB532" s="28"/>
      <c r="AC532" s="28"/>
      <c r="AD532" s="60" t="s">
        <v>194</v>
      </c>
      <c r="AF532" s="63"/>
    </row>
    <row r="533" spans="1:36" s="1" customFormat="1" ht="24.75" customHeight="1">
      <c r="A533" s="21"/>
      <c r="B533" s="50" t="s">
        <v>195</v>
      </c>
      <c r="C533" s="21" t="s">
        <v>27</v>
      </c>
      <c r="D533" s="21" t="s">
        <v>55</v>
      </c>
      <c r="E533" s="28">
        <f>SUM(E534:E544)</f>
        <v>11</v>
      </c>
      <c r="F533" s="30"/>
      <c r="G533" s="26">
        <f>SUM(G534:G544)</f>
        <v>2050</v>
      </c>
      <c r="H533" s="26">
        <f t="shared" si="183"/>
        <v>0</v>
      </c>
      <c r="I533" s="26">
        <f t="shared" si="184"/>
        <v>2050</v>
      </c>
      <c r="J533" s="26">
        <f t="shared" si="185"/>
        <v>0</v>
      </c>
      <c r="K533" s="26">
        <f t="shared" si="186"/>
        <v>0</v>
      </c>
      <c r="L533" s="26">
        <f>SUM(L534:L544)</f>
        <v>350</v>
      </c>
      <c r="M533" s="26"/>
      <c r="N533" s="26">
        <f>SUM(N534:N544)</f>
        <v>350</v>
      </c>
      <c r="O533" s="26"/>
      <c r="P533" s="26"/>
      <c r="Q533" s="26">
        <f>SUM(Q534:Q544)</f>
        <v>800</v>
      </c>
      <c r="R533" s="26"/>
      <c r="S533" s="26">
        <f>SUM(S534:S544)</f>
        <v>800</v>
      </c>
      <c r="T533" s="26"/>
      <c r="U533" s="26"/>
      <c r="V533" s="26">
        <f>SUM(V534:V544)</f>
        <v>900</v>
      </c>
      <c r="W533" s="26"/>
      <c r="X533" s="26">
        <f>SUM(X534:X544)</f>
        <v>900</v>
      </c>
      <c r="Y533" s="26"/>
      <c r="Z533" s="26"/>
      <c r="AA533" s="26"/>
      <c r="AB533" s="28"/>
      <c r="AC533" s="28"/>
      <c r="AD533" s="60" t="s">
        <v>194</v>
      </c>
      <c r="AE533" s="4"/>
      <c r="AF533" s="56"/>
      <c r="AG533" s="72"/>
      <c r="AH533" s="72"/>
      <c r="AI533" s="72"/>
      <c r="AJ533" s="72"/>
    </row>
    <row r="534" spans="1:36" s="1" customFormat="1" ht="31.5" customHeight="1">
      <c r="A534" s="21">
        <v>1</v>
      </c>
      <c r="B534" s="50" t="s">
        <v>1066</v>
      </c>
      <c r="C534" s="21" t="s">
        <v>27</v>
      </c>
      <c r="D534" s="21" t="s">
        <v>55</v>
      </c>
      <c r="E534" s="28">
        <v>1</v>
      </c>
      <c r="F534" s="30" t="s">
        <v>1067</v>
      </c>
      <c r="G534" s="26">
        <f aca="true" t="shared" si="187" ref="G534:G544">SUM(L534,Q534,V534)</f>
        <v>350</v>
      </c>
      <c r="H534" s="26">
        <f t="shared" si="183"/>
        <v>0</v>
      </c>
      <c r="I534" s="26">
        <f t="shared" si="184"/>
        <v>350</v>
      </c>
      <c r="J534" s="26">
        <f t="shared" si="185"/>
        <v>0</v>
      </c>
      <c r="K534" s="26">
        <f t="shared" si="186"/>
        <v>0</v>
      </c>
      <c r="L534" s="26"/>
      <c r="M534" s="26"/>
      <c r="N534" s="26"/>
      <c r="O534" s="26"/>
      <c r="P534" s="26"/>
      <c r="Q534" s="26">
        <v>350</v>
      </c>
      <c r="R534" s="26"/>
      <c r="S534" s="26">
        <v>350</v>
      </c>
      <c r="T534" s="26"/>
      <c r="U534" s="26"/>
      <c r="V534" s="26"/>
      <c r="W534" s="26"/>
      <c r="X534" s="26"/>
      <c r="Y534" s="26"/>
      <c r="Z534" s="26"/>
      <c r="AA534" s="26" t="s">
        <v>31</v>
      </c>
      <c r="AB534" s="28"/>
      <c r="AC534" s="28"/>
      <c r="AD534" s="60" t="s">
        <v>194</v>
      </c>
      <c r="AE534" s="63"/>
      <c r="AF534" s="56"/>
      <c r="AG534" s="72"/>
      <c r="AH534" s="72"/>
      <c r="AI534" s="72"/>
      <c r="AJ534" s="72"/>
    </row>
    <row r="535" spans="1:36" s="1" customFormat="1" ht="31.5" customHeight="1">
      <c r="A535" s="21">
        <v>2</v>
      </c>
      <c r="B535" s="21" t="s">
        <v>1068</v>
      </c>
      <c r="C535" s="21" t="s">
        <v>27</v>
      </c>
      <c r="D535" s="21" t="s">
        <v>55</v>
      </c>
      <c r="E535" s="28">
        <v>1</v>
      </c>
      <c r="F535" s="30" t="s">
        <v>1069</v>
      </c>
      <c r="G535" s="26">
        <f t="shared" si="187"/>
        <v>350</v>
      </c>
      <c r="H535" s="26">
        <f t="shared" si="183"/>
        <v>0</v>
      </c>
      <c r="I535" s="26">
        <f t="shared" si="184"/>
        <v>350</v>
      </c>
      <c r="J535" s="26">
        <f t="shared" si="185"/>
        <v>0</v>
      </c>
      <c r="K535" s="26">
        <f t="shared" si="186"/>
        <v>0</v>
      </c>
      <c r="L535" s="26">
        <v>350</v>
      </c>
      <c r="M535" s="26"/>
      <c r="N535" s="26">
        <v>350</v>
      </c>
      <c r="O535" s="26"/>
      <c r="P535" s="26"/>
      <c r="Q535" s="26"/>
      <c r="R535" s="26"/>
      <c r="S535" s="26"/>
      <c r="T535" s="26"/>
      <c r="U535" s="26"/>
      <c r="V535" s="26"/>
      <c r="W535" s="26"/>
      <c r="X535" s="26"/>
      <c r="Y535" s="26"/>
      <c r="Z535" s="26"/>
      <c r="AA535" s="26" t="s">
        <v>31</v>
      </c>
      <c r="AB535" s="28"/>
      <c r="AC535" s="28"/>
      <c r="AD535" s="60" t="s">
        <v>194</v>
      </c>
      <c r="AE535" s="63"/>
      <c r="AF535" s="56"/>
      <c r="AG535" s="72"/>
      <c r="AH535" s="72"/>
      <c r="AI535" s="72"/>
      <c r="AJ535" s="72"/>
    </row>
    <row r="536" spans="1:36" s="1" customFormat="1" ht="36" customHeight="1">
      <c r="A536" s="21">
        <v>3</v>
      </c>
      <c r="B536" s="50" t="s">
        <v>1070</v>
      </c>
      <c r="C536" s="21" t="s">
        <v>27</v>
      </c>
      <c r="D536" s="21" t="s">
        <v>55</v>
      </c>
      <c r="E536" s="28">
        <v>1</v>
      </c>
      <c r="F536" s="30" t="s">
        <v>1071</v>
      </c>
      <c r="G536" s="26">
        <f t="shared" si="187"/>
        <v>150</v>
      </c>
      <c r="H536" s="26">
        <f t="shared" si="183"/>
        <v>0</v>
      </c>
      <c r="I536" s="26">
        <f t="shared" si="184"/>
        <v>150</v>
      </c>
      <c r="J536" s="26">
        <f t="shared" si="185"/>
        <v>0</v>
      </c>
      <c r="K536" s="26">
        <f t="shared" si="186"/>
        <v>0</v>
      </c>
      <c r="L536" s="26"/>
      <c r="M536" s="26"/>
      <c r="N536" s="26"/>
      <c r="O536" s="26"/>
      <c r="P536" s="26"/>
      <c r="Q536" s="26">
        <v>150</v>
      </c>
      <c r="R536" s="26"/>
      <c r="S536" s="26">
        <v>150</v>
      </c>
      <c r="T536" s="26"/>
      <c r="U536" s="26"/>
      <c r="V536" s="26"/>
      <c r="W536" s="26"/>
      <c r="X536" s="26"/>
      <c r="Y536" s="26"/>
      <c r="Z536" s="26"/>
      <c r="AA536" s="26" t="s">
        <v>31</v>
      </c>
      <c r="AB536" s="28"/>
      <c r="AC536" s="28"/>
      <c r="AD536" s="60" t="s">
        <v>194</v>
      </c>
      <c r="AE536" s="63"/>
      <c r="AF536" s="56"/>
      <c r="AG536" s="72"/>
      <c r="AH536" s="72"/>
      <c r="AI536" s="72"/>
      <c r="AJ536" s="72"/>
    </row>
    <row r="537" spans="1:36" s="1" customFormat="1" ht="33" customHeight="1">
      <c r="A537" s="21">
        <v>4</v>
      </c>
      <c r="B537" s="50" t="s">
        <v>1072</v>
      </c>
      <c r="C537" s="21" t="s">
        <v>27</v>
      </c>
      <c r="D537" s="21" t="s">
        <v>55</v>
      </c>
      <c r="E537" s="28">
        <v>1</v>
      </c>
      <c r="F537" s="30" t="s">
        <v>1073</v>
      </c>
      <c r="G537" s="26">
        <f t="shared" si="187"/>
        <v>150</v>
      </c>
      <c r="H537" s="26">
        <f t="shared" si="183"/>
        <v>0</v>
      </c>
      <c r="I537" s="26">
        <f t="shared" si="184"/>
        <v>150</v>
      </c>
      <c r="J537" s="26">
        <f t="shared" si="185"/>
        <v>0</v>
      </c>
      <c r="K537" s="26">
        <f t="shared" si="186"/>
        <v>0</v>
      </c>
      <c r="L537" s="26"/>
      <c r="M537" s="26"/>
      <c r="N537" s="26"/>
      <c r="O537" s="26"/>
      <c r="P537" s="26"/>
      <c r="Q537" s="26"/>
      <c r="R537" s="26"/>
      <c r="S537" s="26"/>
      <c r="T537" s="26"/>
      <c r="U537" s="26"/>
      <c r="V537" s="26">
        <v>150</v>
      </c>
      <c r="W537" s="26"/>
      <c r="X537" s="26">
        <v>150</v>
      </c>
      <c r="Y537" s="26"/>
      <c r="Z537" s="26"/>
      <c r="AA537" s="26" t="s">
        <v>31</v>
      </c>
      <c r="AB537" s="28"/>
      <c r="AC537" s="28"/>
      <c r="AD537" s="60" t="s">
        <v>194</v>
      </c>
      <c r="AE537" s="63"/>
      <c r="AF537" s="96"/>
      <c r="AG537" s="72"/>
      <c r="AH537" s="72"/>
      <c r="AI537" s="72"/>
      <c r="AJ537" s="72"/>
    </row>
    <row r="538" spans="1:36" s="1" customFormat="1" ht="33" customHeight="1">
      <c r="A538" s="21">
        <v>5</v>
      </c>
      <c r="B538" s="50" t="s">
        <v>1074</v>
      </c>
      <c r="C538" s="21" t="s">
        <v>27</v>
      </c>
      <c r="D538" s="21" t="s">
        <v>55</v>
      </c>
      <c r="E538" s="28">
        <v>1</v>
      </c>
      <c r="F538" s="30" t="s">
        <v>1071</v>
      </c>
      <c r="G538" s="26">
        <f t="shared" si="187"/>
        <v>150</v>
      </c>
      <c r="H538" s="26">
        <f t="shared" si="183"/>
        <v>0</v>
      </c>
      <c r="I538" s="26">
        <f t="shared" si="184"/>
        <v>150</v>
      </c>
      <c r="J538" s="26">
        <f t="shared" si="185"/>
        <v>0</v>
      </c>
      <c r="K538" s="26">
        <f t="shared" si="186"/>
        <v>0</v>
      </c>
      <c r="L538" s="26"/>
      <c r="M538" s="26"/>
      <c r="N538" s="26"/>
      <c r="O538" s="26"/>
      <c r="P538" s="26"/>
      <c r="Q538" s="26"/>
      <c r="R538" s="26"/>
      <c r="S538" s="26"/>
      <c r="T538" s="26"/>
      <c r="U538" s="26"/>
      <c r="V538" s="26">
        <v>150</v>
      </c>
      <c r="W538" s="26"/>
      <c r="X538" s="26">
        <v>150</v>
      </c>
      <c r="Y538" s="26"/>
      <c r="Z538" s="26"/>
      <c r="AA538" s="26" t="s">
        <v>31</v>
      </c>
      <c r="AB538" s="28"/>
      <c r="AC538" s="28"/>
      <c r="AD538" s="60" t="s">
        <v>194</v>
      </c>
      <c r="AE538" s="63"/>
      <c r="AF538" s="96"/>
      <c r="AG538" s="72"/>
      <c r="AH538" s="72"/>
      <c r="AI538" s="72"/>
      <c r="AJ538" s="72"/>
    </row>
    <row r="539" spans="1:36" s="1" customFormat="1" ht="33" customHeight="1">
      <c r="A539" s="21">
        <v>6</v>
      </c>
      <c r="B539" s="50" t="s">
        <v>1075</v>
      </c>
      <c r="C539" s="21" t="s">
        <v>27</v>
      </c>
      <c r="D539" s="21" t="s">
        <v>55</v>
      </c>
      <c r="E539" s="28">
        <v>1</v>
      </c>
      <c r="F539" s="30" t="s">
        <v>1076</v>
      </c>
      <c r="G539" s="26">
        <f t="shared" si="187"/>
        <v>150</v>
      </c>
      <c r="H539" s="26">
        <f t="shared" si="183"/>
        <v>0</v>
      </c>
      <c r="I539" s="26">
        <f t="shared" si="184"/>
        <v>150</v>
      </c>
      <c r="J539" s="26">
        <f t="shared" si="185"/>
        <v>0</v>
      </c>
      <c r="K539" s="26">
        <f t="shared" si="186"/>
        <v>0</v>
      </c>
      <c r="L539" s="26"/>
      <c r="M539" s="26"/>
      <c r="N539" s="26"/>
      <c r="O539" s="26"/>
      <c r="P539" s="26"/>
      <c r="Q539" s="26"/>
      <c r="R539" s="26"/>
      <c r="S539" s="26"/>
      <c r="T539" s="26"/>
      <c r="U539" s="26"/>
      <c r="V539" s="26">
        <v>150</v>
      </c>
      <c r="W539" s="26"/>
      <c r="X539" s="26">
        <v>150</v>
      </c>
      <c r="Y539" s="26"/>
      <c r="Z539" s="26"/>
      <c r="AA539" s="26" t="s">
        <v>31</v>
      </c>
      <c r="AB539" s="28"/>
      <c r="AC539" s="28"/>
      <c r="AD539" s="60" t="s">
        <v>194</v>
      </c>
      <c r="AE539" s="63"/>
      <c r="AF539" s="96"/>
      <c r="AG539" s="72"/>
      <c r="AH539" s="72"/>
      <c r="AI539" s="72"/>
      <c r="AJ539" s="72"/>
    </row>
    <row r="540" spans="1:36" s="2" customFormat="1" ht="33" customHeight="1">
      <c r="A540" s="21">
        <v>7</v>
      </c>
      <c r="B540" s="50" t="s">
        <v>1077</v>
      </c>
      <c r="C540" s="21" t="s">
        <v>27</v>
      </c>
      <c r="D540" s="21" t="s">
        <v>55</v>
      </c>
      <c r="E540" s="28">
        <v>1</v>
      </c>
      <c r="F540" s="30" t="s">
        <v>1078</v>
      </c>
      <c r="G540" s="26">
        <f t="shared" si="187"/>
        <v>150</v>
      </c>
      <c r="H540" s="26">
        <f t="shared" si="183"/>
        <v>0</v>
      </c>
      <c r="I540" s="26">
        <f t="shared" si="184"/>
        <v>150</v>
      </c>
      <c r="J540" s="26">
        <f t="shared" si="185"/>
        <v>0</v>
      </c>
      <c r="K540" s="26">
        <f t="shared" si="186"/>
        <v>0</v>
      </c>
      <c r="L540" s="26"/>
      <c r="M540" s="26"/>
      <c r="N540" s="26"/>
      <c r="O540" s="26"/>
      <c r="P540" s="26"/>
      <c r="Q540" s="26"/>
      <c r="R540" s="26"/>
      <c r="S540" s="26"/>
      <c r="T540" s="26"/>
      <c r="U540" s="26"/>
      <c r="V540" s="26">
        <v>150</v>
      </c>
      <c r="W540" s="26"/>
      <c r="X540" s="26">
        <v>150</v>
      </c>
      <c r="Y540" s="26"/>
      <c r="Z540" s="26"/>
      <c r="AA540" s="26" t="s">
        <v>31</v>
      </c>
      <c r="AB540" s="28"/>
      <c r="AC540" s="28"/>
      <c r="AD540" s="60" t="s">
        <v>194</v>
      </c>
      <c r="AE540" s="63"/>
      <c r="AF540" s="96"/>
      <c r="AG540" s="77"/>
      <c r="AH540" s="77"/>
      <c r="AI540" s="77"/>
      <c r="AJ540" s="77"/>
    </row>
    <row r="541" spans="1:36" s="2" customFormat="1" ht="33" customHeight="1">
      <c r="A541" s="21">
        <v>8</v>
      </c>
      <c r="B541" s="50" t="s">
        <v>1079</v>
      </c>
      <c r="C541" s="21" t="s">
        <v>27</v>
      </c>
      <c r="D541" s="21" t="s">
        <v>55</v>
      </c>
      <c r="E541" s="28">
        <v>1</v>
      </c>
      <c r="F541" s="30" t="s">
        <v>1080</v>
      </c>
      <c r="G541" s="26">
        <f t="shared" si="187"/>
        <v>150</v>
      </c>
      <c r="H541" s="26">
        <f t="shared" si="183"/>
        <v>0</v>
      </c>
      <c r="I541" s="26">
        <f t="shared" si="184"/>
        <v>150</v>
      </c>
      <c r="J541" s="26">
        <f t="shared" si="185"/>
        <v>0</v>
      </c>
      <c r="K541" s="26">
        <f t="shared" si="186"/>
        <v>0</v>
      </c>
      <c r="L541" s="26"/>
      <c r="M541" s="26"/>
      <c r="N541" s="26"/>
      <c r="O541" s="26"/>
      <c r="P541" s="26"/>
      <c r="Q541" s="26">
        <v>150</v>
      </c>
      <c r="R541" s="26"/>
      <c r="S541" s="26">
        <v>150</v>
      </c>
      <c r="T541" s="26"/>
      <c r="U541" s="26"/>
      <c r="V541" s="26"/>
      <c r="W541" s="26"/>
      <c r="X541" s="26"/>
      <c r="Y541" s="26"/>
      <c r="Z541" s="26"/>
      <c r="AA541" s="26" t="s">
        <v>31</v>
      </c>
      <c r="AB541" s="28"/>
      <c r="AC541" s="28"/>
      <c r="AD541" s="60" t="s">
        <v>194</v>
      </c>
      <c r="AE541" s="63"/>
      <c r="AF541" s="96"/>
      <c r="AG541" s="77"/>
      <c r="AH541" s="77"/>
      <c r="AI541" s="77"/>
      <c r="AJ541" s="77"/>
    </row>
    <row r="542" spans="1:36" s="2" customFormat="1" ht="33" customHeight="1">
      <c r="A542" s="21">
        <v>9</v>
      </c>
      <c r="B542" s="50" t="s">
        <v>1081</v>
      </c>
      <c r="C542" s="21" t="s">
        <v>27</v>
      </c>
      <c r="D542" s="21" t="s">
        <v>55</v>
      </c>
      <c r="E542" s="28">
        <v>1</v>
      </c>
      <c r="F542" s="30" t="s">
        <v>1080</v>
      </c>
      <c r="G542" s="26">
        <f t="shared" si="187"/>
        <v>150</v>
      </c>
      <c r="H542" s="26">
        <f t="shared" si="183"/>
        <v>0</v>
      </c>
      <c r="I542" s="26">
        <f t="shared" si="184"/>
        <v>150</v>
      </c>
      <c r="J542" s="26">
        <f t="shared" si="185"/>
        <v>0</v>
      </c>
      <c r="K542" s="26">
        <f t="shared" si="186"/>
        <v>0</v>
      </c>
      <c r="L542" s="26"/>
      <c r="M542" s="26"/>
      <c r="N542" s="26"/>
      <c r="O542" s="26"/>
      <c r="P542" s="26"/>
      <c r="Q542" s="26">
        <v>150</v>
      </c>
      <c r="R542" s="26"/>
      <c r="S542" s="26">
        <v>150</v>
      </c>
      <c r="T542" s="26"/>
      <c r="U542" s="26"/>
      <c r="V542" s="26"/>
      <c r="W542" s="26"/>
      <c r="X542" s="26"/>
      <c r="Y542" s="26"/>
      <c r="Z542" s="26"/>
      <c r="AA542" s="26" t="s">
        <v>31</v>
      </c>
      <c r="AB542" s="28"/>
      <c r="AC542" s="28"/>
      <c r="AD542" s="60" t="s">
        <v>194</v>
      </c>
      <c r="AE542" s="63"/>
      <c r="AF542" s="96"/>
      <c r="AG542" s="77"/>
      <c r="AH542" s="77"/>
      <c r="AI542" s="77"/>
      <c r="AJ542" s="77"/>
    </row>
    <row r="543" spans="1:36" s="2" customFormat="1" ht="33" customHeight="1">
      <c r="A543" s="21">
        <v>10</v>
      </c>
      <c r="B543" s="50" t="s">
        <v>1082</v>
      </c>
      <c r="C543" s="21" t="s">
        <v>27</v>
      </c>
      <c r="D543" s="21" t="s">
        <v>55</v>
      </c>
      <c r="E543" s="28">
        <v>1</v>
      </c>
      <c r="F543" s="30" t="s">
        <v>1080</v>
      </c>
      <c r="G543" s="26">
        <f t="shared" si="187"/>
        <v>150</v>
      </c>
      <c r="H543" s="26">
        <f t="shared" si="183"/>
        <v>0</v>
      </c>
      <c r="I543" s="26">
        <f t="shared" si="184"/>
        <v>150</v>
      </c>
      <c r="J543" s="26">
        <f t="shared" si="185"/>
        <v>0</v>
      </c>
      <c r="K543" s="26">
        <f t="shared" si="186"/>
        <v>0</v>
      </c>
      <c r="L543" s="26"/>
      <c r="M543" s="26"/>
      <c r="N543" s="26"/>
      <c r="O543" s="26"/>
      <c r="P543" s="26"/>
      <c r="Q543" s="26"/>
      <c r="R543" s="26"/>
      <c r="S543" s="26"/>
      <c r="T543" s="26"/>
      <c r="U543" s="26"/>
      <c r="V543" s="26">
        <v>150</v>
      </c>
      <c r="W543" s="26"/>
      <c r="X543" s="26">
        <v>150</v>
      </c>
      <c r="Y543" s="26"/>
      <c r="Z543" s="26"/>
      <c r="AA543" s="26" t="s">
        <v>31</v>
      </c>
      <c r="AB543" s="28"/>
      <c r="AC543" s="28"/>
      <c r="AD543" s="60" t="s">
        <v>194</v>
      </c>
      <c r="AE543" s="63"/>
      <c r="AF543" s="96"/>
      <c r="AG543" s="77"/>
      <c r="AH543" s="77"/>
      <c r="AI543" s="77"/>
      <c r="AJ543" s="77"/>
    </row>
    <row r="544" spans="1:36" s="2" customFormat="1" ht="33" customHeight="1">
      <c r="A544" s="21">
        <v>11</v>
      </c>
      <c r="B544" s="50" t="s">
        <v>1083</v>
      </c>
      <c r="C544" s="21" t="s">
        <v>27</v>
      </c>
      <c r="D544" s="21" t="s">
        <v>55</v>
      </c>
      <c r="E544" s="28">
        <v>1</v>
      </c>
      <c r="F544" s="30" t="s">
        <v>1080</v>
      </c>
      <c r="G544" s="26">
        <f t="shared" si="187"/>
        <v>150</v>
      </c>
      <c r="H544" s="26">
        <f t="shared" si="183"/>
        <v>0</v>
      </c>
      <c r="I544" s="26">
        <f t="shared" si="184"/>
        <v>150</v>
      </c>
      <c r="J544" s="26">
        <f t="shared" si="185"/>
        <v>0</v>
      </c>
      <c r="K544" s="26">
        <f t="shared" si="186"/>
        <v>0</v>
      </c>
      <c r="L544" s="26"/>
      <c r="M544" s="26"/>
      <c r="N544" s="26"/>
      <c r="O544" s="26"/>
      <c r="P544" s="26"/>
      <c r="Q544" s="26"/>
      <c r="R544" s="26"/>
      <c r="S544" s="26"/>
      <c r="T544" s="26"/>
      <c r="U544" s="26"/>
      <c r="V544" s="26">
        <v>150</v>
      </c>
      <c r="W544" s="26"/>
      <c r="X544" s="26">
        <v>150</v>
      </c>
      <c r="Y544" s="26"/>
      <c r="Z544" s="26"/>
      <c r="AA544" s="26" t="s">
        <v>31</v>
      </c>
      <c r="AB544" s="28"/>
      <c r="AC544" s="28"/>
      <c r="AD544" s="60" t="s">
        <v>194</v>
      </c>
      <c r="AE544" s="63"/>
      <c r="AF544" s="96"/>
      <c r="AG544" s="77"/>
      <c r="AH544" s="77"/>
      <c r="AI544" s="77"/>
      <c r="AJ544" s="77"/>
    </row>
    <row r="545" spans="1:36" s="1" customFormat="1" ht="24.75" customHeight="1">
      <c r="A545" s="21"/>
      <c r="B545" s="50" t="s">
        <v>197</v>
      </c>
      <c r="C545" s="21" t="s">
        <v>27</v>
      </c>
      <c r="D545" s="21" t="s">
        <v>55</v>
      </c>
      <c r="E545" s="28">
        <v>0</v>
      </c>
      <c r="F545" s="30"/>
      <c r="G545" s="26">
        <v>0</v>
      </c>
      <c r="H545" s="26">
        <f t="shared" si="183"/>
        <v>0</v>
      </c>
      <c r="I545" s="26">
        <f t="shared" si="184"/>
        <v>0</v>
      </c>
      <c r="J545" s="26">
        <f t="shared" si="185"/>
        <v>0</v>
      </c>
      <c r="K545" s="26">
        <f t="shared" si="186"/>
        <v>0</v>
      </c>
      <c r="L545" s="26">
        <v>0</v>
      </c>
      <c r="M545" s="26"/>
      <c r="N545" s="26"/>
      <c r="O545" s="26"/>
      <c r="P545" s="26"/>
      <c r="Q545" s="26">
        <v>0</v>
      </c>
      <c r="R545" s="26"/>
      <c r="S545" s="26"/>
      <c r="T545" s="26"/>
      <c r="U545" s="26"/>
      <c r="V545" s="26">
        <v>0</v>
      </c>
      <c r="W545" s="26"/>
      <c r="X545" s="26"/>
      <c r="Y545" s="26"/>
      <c r="Z545" s="26"/>
      <c r="AA545" s="26"/>
      <c r="AB545" s="28"/>
      <c r="AC545" s="28"/>
      <c r="AD545" s="60" t="s">
        <v>194</v>
      </c>
      <c r="AE545" s="4"/>
      <c r="AF545" s="56"/>
      <c r="AG545" s="72"/>
      <c r="AH545" s="72"/>
      <c r="AI545" s="72"/>
      <c r="AJ545" s="72"/>
    </row>
    <row r="546" spans="1:36" s="1" customFormat="1" ht="24.75" customHeight="1">
      <c r="A546" s="21"/>
      <c r="B546" s="50" t="s">
        <v>198</v>
      </c>
      <c r="C546" s="21" t="s">
        <v>27</v>
      </c>
      <c r="D546" s="21" t="s">
        <v>199</v>
      </c>
      <c r="E546" s="28"/>
      <c r="F546" s="30"/>
      <c r="G546" s="26">
        <v>0</v>
      </c>
      <c r="H546" s="26">
        <f t="shared" si="183"/>
        <v>0</v>
      </c>
      <c r="I546" s="26">
        <f t="shared" si="184"/>
        <v>0</v>
      </c>
      <c r="J546" s="26">
        <f t="shared" si="185"/>
        <v>0</v>
      </c>
      <c r="K546" s="26">
        <f t="shared" si="186"/>
        <v>0</v>
      </c>
      <c r="L546" s="26">
        <v>0</v>
      </c>
      <c r="M546" s="26"/>
      <c r="N546" s="26"/>
      <c r="O546" s="26"/>
      <c r="P546" s="26"/>
      <c r="Q546" s="26">
        <v>0</v>
      </c>
      <c r="R546" s="26"/>
      <c r="S546" s="26"/>
      <c r="T546" s="26"/>
      <c r="U546" s="26"/>
      <c r="V546" s="26">
        <v>0</v>
      </c>
      <c r="W546" s="26"/>
      <c r="X546" s="26"/>
      <c r="Y546" s="26"/>
      <c r="Z546" s="26"/>
      <c r="AA546" s="26" t="s">
        <v>31</v>
      </c>
      <c r="AB546" s="28"/>
      <c r="AC546" s="28"/>
      <c r="AD546" s="60" t="s">
        <v>134</v>
      </c>
      <c r="AE546" s="4"/>
      <c r="AF546" s="56"/>
      <c r="AG546" s="72"/>
      <c r="AH546" s="72"/>
      <c r="AI546" s="72"/>
      <c r="AJ546" s="72"/>
    </row>
    <row r="547" spans="1:36" s="1" customFormat="1" ht="24.75" customHeight="1">
      <c r="A547" s="21"/>
      <c r="B547" s="21" t="s">
        <v>200</v>
      </c>
      <c r="C547" s="21" t="s">
        <v>27</v>
      </c>
      <c r="D547" s="21" t="s">
        <v>28</v>
      </c>
      <c r="E547" s="28">
        <f>SUM(E548:E556)</f>
        <v>2660</v>
      </c>
      <c r="F547" s="30"/>
      <c r="G547" s="26">
        <f>SUM(G548:G556)</f>
        <v>319.20000000000005</v>
      </c>
      <c r="H547" s="26">
        <f t="shared" si="183"/>
        <v>0</v>
      </c>
      <c r="I547" s="26">
        <f t="shared" si="184"/>
        <v>319.2</v>
      </c>
      <c r="J547" s="26">
        <f t="shared" si="185"/>
        <v>0</v>
      </c>
      <c r="K547" s="26">
        <f t="shared" si="186"/>
        <v>0</v>
      </c>
      <c r="L547" s="26">
        <f>SUM(L548:L556)</f>
        <v>135.6</v>
      </c>
      <c r="M547" s="26"/>
      <c r="N547" s="26">
        <f>SUM(N548:N556)</f>
        <v>135.6</v>
      </c>
      <c r="O547" s="26"/>
      <c r="P547" s="26"/>
      <c r="Q547" s="26">
        <f>SUM(Q548:Q556)</f>
        <v>117.6</v>
      </c>
      <c r="R547" s="26"/>
      <c r="S547" s="26">
        <f aca="true" t="shared" si="188" ref="S547:X547">SUM(S548:S556)</f>
        <v>117.6</v>
      </c>
      <c r="T547" s="26"/>
      <c r="U547" s="26"/>
      <c r="V547" s="26">
        <f t="shared" si="188"/>
        <v>66</v>
      </c>
      <c r="W547" s="26"/>
      <c r="X547" s="26">
        <f t="shared" si="188"/>
        <v>66</v>
      </c>
      <c r="Y547" s="26"/>
      <c r="Z547" s="26"/>
      <c r="AA547" s="26" t="s">
        <v>24</v>
      </c>
      <c r="AB547" s="28">
        <f>SUM(AB548:AB556)</f>
        <v>3248</v>
      </c>
      <c r="AC547" s="28">
        <f>SUM(AC548:AC556)</f>
        <v>9608</v>
      </c>
      <c r="AD547" s="60" t="s">
        <v>194</v>
      </c>
      <c r="AE547" s="4"/>
      <c r="AF547" s="56"/>
      <c r="AG547" s="72"/>
      <c r="AH547" s="72"/>
      <c r="AI547" s="72"/>
      <c r="AJ547" s="72"/>
    </row>
    <row r="548" spans="1:36" s="1" customFormat="1" ht="34.5" customHeight="1">
      <c r="A548" s="21">
        <v>1</v>
      </c>
      <c r="B548" s="21" t="s">
        <v>1084</v>
      </c>
      <c r="C548" s="21" t="s">
        <v>1085</v>
      </c>
      <c r="D548" s="21" t="s">
        <v>28</v>
      </c>
      <c r="E548" s="28">
        <v>800</v>
      </c>
      <c r="F548" s="30" t="s">
        <v>1086</v>
      </c>
      <c r="G548" s="26">
        <f aca="true" t="shared" si="189" ref="G548:G556">SUM(L548,Q548,V548)</f>
        <v>96</v>
      </c>
      <c r="H548" s="26">
        <f t="shared" si="183"/>
        <v>0</v>
      </c>
      <c r="I548" s="26">
        <f t="shared" si="184"/>
        <v>96</v>
      </c>
      <c r="J548" s="26">
        <f t="shared" si="185"/>
        <v>0</v>
      </c>
      <c r="K548" s="26">
        <f t="shared" si="186"/>
        <v>0</v>
      </c>
      <c r="L548" s="26">
        <v>36</v>
      </c>
      <c r="M548" s="26"/>
      <c r="N548" s="26">
        <v>36</v>
      </c>
      <c r="O548" s="26"/>
      <c r="P548" s="26"/>
      <c r="Q548" s="26">
        <v>36</v>
      </c>
      <c r="R548" s="26"/>
      <c r="S548" s="26">
        <v>36</v>
      </c>
      <c r="T548" s="26"/>
      <c r="U548" s="26"/>
      <c r="V548" s="26">
        <v>24</v>
      </c>
      <c r="W548" s="26"/>
      <c r="X548" s="26">
        <v>24</v>
      </c>
      <c r="Y548" s="26"/>
      <c r="Z548" s="26"/>
      <c r="AA548" s="26" t="s">
        <v>24</v>
      </c>
      <c r="AB548" s="97">
        <v>519</v>
      </c>
      <c r="AC548" s="97">
        <v>1751</v>
      </c>
      <c r="AD548" s="60" t="s">
        <v>194</v>
      </c>
      <c r="AE548" s="4"/>
      <c r="AF548" s="56"/>
      <c r="AG548" s="72"/>
      <c r="AH548" s="72"/>
      <c r="AI548" s="72"/>
      <c r="AJ548" s="72"/>
    </row>
    <row r="549" spans="1:36" s="1" customFormat="1" ht="34.5" customHeight="1">
      <c r="A549" s="21">
        <v>2</v>
      </c>
      <c r="B549" s="21" t="s">
        <v>1087</v>
      </c>
      <c r="C549" s="21" t="s">
        <v>1085</v>
      </c>
      <c r="D549" s="21" t="s">
        <v>28</v>
      </c>
      <c r="E549" s="28">
        <v>500</v>
      </c>
      <c r="F549" s="30" t="s">
        <v>1088</v>
      </c>
      <c r="G549" s="26">
        <f t="shared" si="189"/>
        <v>60</v>
      </c>
      <c r="H549" s="26">
        <f t="shared" si="183"/>
        <v>0</v>
      </c>
      <c r="I549" s="26">
        <f t="shared" si="184"/>
        <v>60</v>
      </c>
      <c r="J549" s="26">
        <f t="shared" si="185"/>
        <v>0</v>
      </c>
      <c r="K549" s="26">
        <f t="shared" si="186"/>
        <v>0</v>
      </c>
      <c r="L549" s="26">
        <v>24</v>
      </c>
      <c r="M549" s="26"/>
      <c r="N549" s="26">
        <v>24</v>
      </c>
      <c r="O549" s="26"/>
      <c r="P549" s="26"/>
      <c r="Q549" s="26">
        <v>24</v>
      </c>
      <c r="R549" s="26"/>
      <c r="S549" s="26">
        <v>24</v>
      </c>
      <c r="T549" s="26"/>
      <c r="U549" s="26"/>
      <c r="V549" s="26">
        <v>12</v>
      </c>
      <c r="W549" s="26"/>
      <c r="X549" s="26">
        <v>12</v>
      </c>
      <c r="Y549" s="26"/>
      <c r="Z549" s="26"/>
      <c r="AA549" s="26" t="s">
        <v>24</v>
      </c>
      <c r="AB549" s="28">
        <v>309</v>
      </c>
      <c r="AC549" s="28">
        <v>1008</v>
      </c>
      <c r="AD549" s="60" t="s">
        <v>194</v>
      </c>
      <c r="AE549" s="4"/>
      <c r="AF549" s="56"/>
      <c r="AG549" s="72"/>
      <c r="AH549" s="72"/>
      <c r="AI549" s="72"/>
      <c r="AJ549" s="72"/>
    </row>
    <row r="550" spans="1:36" s="1" customFormat="1" ht="34.5" customHeight="1">
      <c r="A550" s="21">
        <v>3</v>
      </c>
      <c r="B550" s="21" t="s">
        <v>1089</v>
      </c>
      <c r="C550" s="21" t="s">
        <v>1085</v>
      </c>
      <c r="D550" s="21" t="s">
        <v>28</v>
      </c>
      <c r="E550" s="28">
        <v>350</v>
      </c>
      <c r="F550" s="30" t="s">
        <v>1090</v>
      </c>
      <c r="G550" s="26">
        <f t="shared" si="189"/>
        <v>42</v>
      </c>
      <c r="H550" s="26">
        <f t="shared" si="183"/>
        <v>0</v>
      </c>
      <c r="I550" s="26">
        <f t="shared" si="184"/>
        <v>42</v>
      </c>
      <c r="J550" s="26">
        <f t="shared" si="185"/>
        <v>0</v>
      </c>
      <c r="K550" s="26">
        <f t="shared" si="186"/>
        <v>0</v>
      </c>
      <c r="L550" s="26">
        <v>18</v>
      </c>
      <c r="M550" s="26"/>
      <c r="N550" s="26">
        <v>18</v>
      </c>
      <c r="O550" s="26"/>
      <c r="P550" s="26"/>
      <c r="Q550" s="26">
        <v>18</v>
      </c>
      <c r="R550" s="26"/>
      <c r="S550" s="26">
        <v>18</v>
      </c>
      <c r="T550" s="26"/>
      <c r="U550" s="26"/>
      <c r="V550" s="26">
        <v>6</v>
      </c>
      <c r="W550" s="26"/>
      <c r="X550" s="26">
        <v>6</v>
      </c>
      <c r="Y550" s="26"/>
      <c r="Z550" s="26"/>
      <c r="AA550" s="26" t="s">
        <v>24</v>
      </c>
      <c r="AB550" s="28">
        <v>557</v>
      </c>
      <c r="AC550" s="28">
        <v>1851</v>
      </c>
      <c r="AD550" s="60" t="s">
        <v>194</v>
      </c>
      <c r="AE550" s="4"/>
      <c r="AF550" s="56"/>
      <c r="AG550" s="72"/>
      <c r="AH550" s="72"/>
      <c r="AI550" s="72"/>
      <c r="AJ550" s="72"/>
    </row>
    <row r="551" spans="1:36" s="1" customFormat="1" ht="34.5" customHeight="1">
      <c r="A551" s="21">
        <v>4</v>
      </c>
      <c r="B551" s="21" t="s">
        <v>1091</v>
      </c>
      <c r="C551" s="21" t="s">
        <v>1085</v>
      </c>
      <c r="D551" s="21" t="s">
        <v>28</v>
      </c>
      <c r="E551" s="28">
        <v>400</v>
      </c>
      <c r="F551" s="30" t="s">
        <v>1092</v>
      </c>
      <c r="G551" s="26">
        <f t="shared" si="189"/>
        <v>48</v>
      </c>
      <c r="H551" s="26">
        <f t="shared" si="183"/>
        <v>0</v>
      </c>
      <c r="I551" s="26">
        <f t="shared" si="184"/>
        <v>48</v>
      </c>
      <c r="J551" s="26">
        <f t="shared" si="185"/>
        <v>0</v>
      </c>
      <c r="K551" s="26">
        <f t="shared" si="186"/>
        <v>0</v>
      </c>
      <c r="L551" s="26">
        <v>24</v>
      </c>
      <c r="M551" s="26"/>
      <c r="N551" s="26">
        <v>24</v>
      </c>
      <c r="O551" s="26"/>
      <c r="P551" s="26"/>
      <c r="Q551" s="26">
        <v>12</v>
      </c>
      <c r="R551" s="26"/>
      <c r="S551" s="26">
        <v>12</v>
      </c>
      <c r="T551" s="26"/>
      <c r="U551" s="26"/>
      <c r="V551" s="26">
        <v>12</v>
      </c>
      <c r="W551" s="26"/>
      <c r="X551" s="26">
        <v>12</v>
      </c>
      <c r="Y551" s="26"/>
      <c r="Z551" s="26"/>
      <c r="AA551" s="26" t="s">
        <v>24</v>
      </c>
      <c r="AB551" s="28">
        <v>800</v>
      </c>
      <c r="AC551" s="28">
        <v>2400</v>
      </c>
      <c r="AD551" s="60" t="s">
        <v>194</v>
      </c>
      <c r="AE551" s="4"/>
      <c r="AF551" s="56"/>
      <c r="AG551" s="72"/>
      <c r="AH551" s="72"/>
      <c r="AI551" s="72"/>
      <c r="AJ551" s="72"/>
    </row>
    <row r="552" spans="1:36" s="1" customFormat="1" ht="34.5" customHeight="1">
      <c r="A552" s="21">
        <v>5</v>
      </c>
      <c r="B552" s="21" t="s">
        <v>1093</v>
      </c>
      <c r="C552" s="21" t="s">
        <v>1085</v>
      </c>
      <c r="D552" s="21" t="s">
        <v>28</v>
      </c>
      <c r="E552" s="28">
        <v>200</v>
      </c>
      <c r="F552" s="30" t="s">
        <v>1094</v>
      </c>
      <c r="G552" s="26">
        <f t="shared" si="189"/>
        <v>24</v>
      </c>
      <c r="H552" s="26">
        <f t="shared" si="183"/>
        <v>0</v>
      </c>
      <c r="I552" s="26">
        <f t="shared" si="184"/>
        <v>24</v>
      </c>
      <c r="J552" s="26">
        <f t="shared" si="185"/>
        <v>0</v>
      </c>
      <c r="K552" s="26">
        <f t="shared" si="186"/>
        <v>0</v>
      </c>
      <c r="L552" s="26">
        <v>12</v>
      </c>
      <c r="M552" s="26"/>
      <c r="N552" s="26">
        <v>12</v>
      </c>
      <c r="O552" s="26"/>
      <c r="P552" s="26"/>
      <c r="Q552" s="26">
        <v>6</v>
      </c>
      <c r="R552" s="26"/>
      <c r="S552" s="26">
        <v>6</v>
      </c>
      <c r="T552" s="26"/>
      <c r="U552" s="26"/>
      <c r="V552" s="26">
        <v>6</v>
      </c>
      <c r="W552" s="26"/>
      <c r="X552" s="26">
        <v>6</v>
      </c>
      <c r="Y552" s="26"/>
      <c r="Z552" s="26"/>
      <c r="AA552" s="26" t="s">
        <v>24</v>
      </c>
      <c r="AB552" s="28">
        <v>183</v>
      </c>
      <c r="AC552" s="28">
        <v>512</v>
      </c>
      <c r="AD552" s="60" t="s">
        <v>194</v>
      </c>
      <c r="AE552" s="4"/>
      <c r="AF552" s="56"/>
      <c r="AG552" s="72"/>
      <c r="AH552" s="72"/>
      <c r="AI552" s="72"/>
      <c r="AJ552" s="72"/>
    </row>
    <row r="553" spans="1:36" s="1" customFormat="1" ht="34.5" customHeight="1">
      <c r="A553" s="21">
        <v>6</v>
      </c>
      <c r="B553" s="21" t="s">
        <v>1095</v>
      </c>
      <c r="C553" s="21" t="s">
        <v>1085</v>
      </c>
      <c r="D553" s="21" t="s">
        <v>28</v>
      </c>
      <c r="E553" s="28">
        <v>200</v>
      </c>
      <c r="F553" s="30" t="s">
        <v>1094</v>
      </c>
      <c r="G553" s="26">
        <f t="shared" si="189"/>
        <v>24</v>
      </c>
      <c r="H553" s="26">
        <f t="shared" si="183"/>
        <v>0</v>
      </c>
      <c r="I553" s="26">
        <f t="shared" si="184"/>
        <v>24</v>
      </c>
      <c r="J553" s="26">
        <f t="shared" si="185"/>
        <v>0</v>
      </c>
      <c r="K553" s="26">
        <f t="shared" si="186"/>
        <v>0</v>
      </c>
      <c r="L553" s="26">
        <v>12</v>
      </c>
      <c r="M553" s="26"/>
      <c r="N553" s="26">
        <v>12</v>
      </c>
      <c r="O553" s="26"/>
      <c r="P553" s="26"/>
      <c r="Q553" s="26">
        <v>6</v>
      </c>
      <c r="R553" s="26"/>
      <c r="S553" s="26">
        <v>6</v>
      </c>
      <c r="T553" s="26"/>
      <c r="U553" s="26"/>
      <c r="V553" s="26">
        <v>6</v>
      </c>
      <c r="W553" s="26"/>
      <c r="X553" s="26">
        <v>6</v>
      </c>
      <c r="Y553" s="26"/>
      <c r="Z553" s="26"/>
      <c r="AA553" s="26" t="s">
        <v>24</v>
      </c>
      <c r="AB553" s="28">
        <v>500</v>
      </c>
      <c r="AC553" s="28">
        <v>600</v>
      </c>
      <c r="AD553" s="60" t="s">
        <v>194</v>
      </c>
      <c r="AE553" s="4"/>
      <c r="AF553" s="56"/>
      <c r="AG553" s="72"/>
      <c r="AH553" s="72"/>
      <c r="AI553" s="72"/>
      <c r="AJ553" s="72"/>
    </row>
    <row r="554" spans="1:36" s="1" customFormat="1" ht="34.5" customHeight="1">
      <c r="A554" s="21">
        <v>7</v>
      </c>
      <c r="B554" s="21" t="s">
        <v>1096</v>
      </c>
      <c r="C554" s="21" t="s">
        <v>1085</v>
      </c>
      <c r="D554" s="21" t="s">
        <v>28</v>
      </c>
      <c r="E554" s="28">
        <v>80</v>
      </c>
      <c r="F554" s="30" t="s">
        <v>1097</v>
      </c>
      <c r="G554" s="26">
        <f t="shared" si="189"/>
        <v>9.6</v>
      </c>
      <c r="H554" s="26">
        <f t="shared" si="183"/>
        <v>0</v>
      </c>
      <c r="I554" s="26">
        <f t="shared" si="184"/>
        <v>9.6</v>
      </c>
      <c r="J554" s="26">
        <f t="shared" si="185"/>
        <v>0</v>
      </c>
      <c r="K554" s="26">
        <f t="shared" si="186"/>
        <v>0</v>
      </c>
      <c r="L554" s="26">
        <v>9.6</v>
      </c>
      <c r="M554" s="26"/>
      <c r="N554" s="26">
        <v>9.6</v>
      </c>
      <c r="O554" s="26"/>
      <c r="P554" s="26"/>
      <c r="Q554" s="26"/>
      <c r="R554" s="116"/>
      <c r="S554" s="116"/>
      <c r="T554" s="116"/>
      <c r="U554" s="116"/>
      <c r="V554" s="43"/>
      <c r="W554" s="43"/>
      <c r="X554" s="43"/>
      <c r="Y554" s="43"/>
      <c r="Z554" s="43"/>
      <c r="AA554" s="26" t="s">
        <v>24</v>
      </c>
      <c r="AB554" s="28">
        <v>100</v>
      </c>
      <c r="AC554" s="28">
        <v>366</v>
      </c>
      <c r="AD554" s="60" t="s">
        <v>194</v>
      </c>
      <c r="AE554" s="4"/>
      <c r="AF554" s="56"/>
      <c r="AG554" s="72"/>
      <c r="AH554" s="72"/>
      <c r="AI554" s="72"/>
      <c r="AJ554" s="72"/>
    </row>
    <row r="555" spans="1:36" s="1" customFormat="1" ht="34.5" customHeight="1">
      <c r="A555" s="21">
        <v>8</v>
      </c>
      <c r="B555" s="21" t="s">
        <v>1098</v>
      </c>
      <c r="C555" s="21" t="s">
        <v>1085</v>
      </c>
      <c r="D555" s="21" t="s">
        <v>28</v>
      </c>
      <c r="E555" s="28">
        <v>80</v>
      </c>
      <c r="F555" s="30" t="s">
        <v>1097</v>
      </c>
      <c r="G555" s="26">
        <f t="shared" si="189"/>
        <v>9.6</v>
      </c>
      <c r="H555" s="26">
        <f t="shared" si="183"/>
        <v>0</v>
      </c>
      <c r="I555" s="26">
        <f t="shared" si="184"/>
        <v>9.6</v>
      </c>
      <c r="J555" s="26">
        <f t="shared" si="185"/>
        <v>0</v>
      </c>
      <c r="K555" s="26">
        <f t="shared" si="186"/>
        <v>0</v>
      </c>
      <c r="L555" s="26"/>
      <c r="M555" s="26"/>
      <c r="N555" s="26"/>
      <c r="O555" s="26"/>
      <c r="P555" s="26"/>
      <c r="Q555" s="26">
        <v>9.6</v>
      </c>
      <c r="R555" s="26"/>
      <c r="S555" s="26">
        <v>9.6</v>
      </c>
      <c r="T555" s="26"/>
      <c r="U555" s="26"/>
      <c r="V555" s="26"/>
      <c r="W555" s="26"/>
      <c r="X555" s="26"/>
      <c r="Y555" s="26"/>
      <c r="Z555" s="26"/>
      <c r="AA555" s="26" t="s">
        <v>24</v>
      </c>
      <c r="AB555" s="28">
        <v>200</v>
      </c>
      <c r="AC555" s="28">
        <v>800</v>
      </c>
      <c r="AD555" s="60" t="s">
        <v>194</v>
      </c>
      <c r="AE555" s="4"/>
      <c r="AF555" s="56"/>
      <c r="AG555" s="72"/>
      <c r="AH555" s="72"/>
      <c r="AI555" s="72"/>
      <c r="AJ555" s="72"/>
    </row>
    <row r="556" spans="1:36" s="1" customFormat="1" ht="34.5" customHeight="1">
      <c r="A556" s="21">
        <v>9</v>
      </c>
      <c r="B556" s="21" t="s">
        <v>1099</v>
      </c>
      <c r="C556" s="21" t="s">
        <v>1085</v>
      </c>
      <c r="D556" s="21" t="s">
        <v>28</v>
      </c>
      <c r="E556" s="28">
        <v>50</v>
      </c>
      <c r="F556" s="30" t="s">
        <v>1100</v>
      </c>
      <c r="G556" s="26">
        <f t="shared" si="189"/>
        <v>6</v>
      </c>
      <c r="H556" s="26">
        <f t="shared" si="183"/>
        <v>0</v>
      </c>
      <c r="I556" s="26">
        <f t="shared" si="184"/>
        <v>6</v>
      </c>
      <c r="J556" s="26">
        <f t="shared" si="185"/>
        <v>0</v>
      </c>
      <c r="K556" s="26">
        <f t="shared" si="186"/>
        <v>0</v>
      </c>
      <c r="L556" s="26"/>
      <c r="M556" s="26"/>
      <c r="N556" s="26"/>
      <c r="O556" s="26"/>
      <c r="P556" s="26"/>
      <c r="Q556" s="26">
        <v>6</v>
      </c>
      <c r="R556" s="26"/>
      <c r="S556" s="26">
        <v>6</v>
      </c>
      <c r="T556" s="26"/>
      <c r="U556" s="26"/>
      <c r="V556" s="26"/>
      <c r="W556" s="26"/>
      <c r="X556" s="26"/>
      <c r="Y556" s="26"/>
      <c r="Z556" s="26"/>
      <c r="AA556" s="26" t="s">
        <v>24</v>
      </c>
      <c r="AB556" s="28">
        <v>80</v>
      </c>
      <c r="AC556" s="28">
        <v>320</v>
      </c>
      <c r="AD556" s="60" t="s">
        <v>194</v>
      </c>
      <c r="AE556" s="4"/>
      <c r="AF556" s="56"/>
      <c r="AG556" s="72"/>
      <c r="AH556" s="72"/>
      <c r="AI556" s="72"/>
      <c r="AJ556" s="72"/>
    </row>
    <row r="557" spans="1:36" s="1" customFormat="1" ht="24.75" customHeight="1">
      <c r="A557" s="21"/>
      <c r="B557" s="21" t="s">
        <v>203</v>
      </c>
      <c r="C557" s="21" t="s">
        <v>27</v>
      </c>
      <c r="D557" s="21" t="s">
        <v>30</v>
      </c>
      <c r="E557" s="28"/>
      <c r="F557" s="30"/>
      <c r="G557" s="26">
        <v>0</v>
      </c>
      <c r="H557" s="26">
        <f t="shared" si="183"/>
        <v>0</v>
      </c>
      <c r="I557" s="26">
        <f t="shared" si="184"/>
        <v>0</v>
      </c>
      <c r="J557" s="26">
        <f t="shared" si="185"/>
        <v>0</v>
      </c>
      <c r="K557" s="26">
        <f t="shared" si="186"/>
        <v>0</v>
      </c>
      <c r="L557" s="26">
        <v>0</v>
      </c>
      <c r="M557" s="26"/>
      <c r="N557" s="26"/>
      <c r="O557" s="26"/>
      <c r="P557" s="26"/>
      <c r="Q557" s="26">
        <v>0</v>
      </c>
      <c r="R557" s="26"/>
      <c r="S557" s="26"/>
      <c r="T557" s="26"/>
      <c r="U557" s="26"/>
      <c r="V557" s="26">
        <v>0</v>
      </c>
      <c r="W557" s="26"/>
      <c r="X557" s="26"/>
      <c r="Y557" s="26"/>
      <c r="Z557" s="26"/>
      <c r="AA557" s="26" t="s">
        <v>31</v>
      </c>
      <c r="AB557" s="28"/>
      <c r="AC557" s="28"/>
      <c r="AD557" s="60" t="s">
        <v>1101</v>
      </c>
      <c r="AE557" s="4"/>
      <c r="AF557" s="56"/>
      <c r="AG557" s="72"/>
      <c r="AH557" s="72"/>
      <c r="AI557" s="72"/>
      <c r="AJ557" s="72"/>
    </row>
    <row r="558" spans="1:36" s="1" customFormat="1" ht="36.75" customHeight="1">
      <c r="A558" s="21"/>
      <c r="B558" s="21" t="s">
        <v>204</v>
      </c>
      <c r="C558" s="21" t="s">
        <v>27</v>
      </c>
      <c r="D558" s="21" t="s">
        <v>30</v>
      </c>
      <c r="E558" s="28">
        <f>SUM(E559:E579)</f>
        <v>21</v>
      </c>
      <c r="F558" s="30"/>
      <c r="G558" s="26">
        <f>SUM(G559:G579)</f>
        <v>1937</v>
      </c>
      <c r="H558" s="26">
        <f t="shared" si="183"/>
        <v>1937</v>
      </c>
      <c r="I558" s="26">
        <f t="shared" si="184"/>
        <v>0</v>
      </c>
      <c r="J558" s="26">
        <f t="shared" si="185"/>
        <v>0</v>
      </c>
      <c r="K558" s="26">
        <f t="shared" si="186"/>
        <v>0</v>
      </c>
      <c r="L558" s="26">
        <f>SUM(L559:L579)</f>
        <v>737</v>
      </c>
      <c r="M558" s="26">
        <f>SUM(M559:M579)</f>
        <v>737</v>
      </c>
      <c r="N558" s="26">
        <f aca="true" t="shared" si="190" ref="G558:Z558">SUM(N559:N578)</f>
        <v>0</v>
      </c>
      <c r="O558" s="26">
        <f t="shared" si="190"/>
        <v>0</v>
      </c>
      <c r="P558" s="26">
        <f t="shared" si="190"/>
        <v>0</v>
      </c>
      <c r="Q558" s="26">
        <f t="shared" si="190"/>
        <v>600</v>
      </c>
      <c r="R558" s="26">
        <f t="shared" si="190"/>
        <v>600</v>
      </c>
      <c r="S558" s="26">
        <f t="shared" si="190"/>
        <v>0</v>
      </c>
      <c r="T558" s="26">
        <f t="shared" si="190"/>
        <v>0</v>
      </c>
      <c r="U558" s="26">
        <f t="shared" si="190"/>
        <v>0</v>
      </c>
      <c r="V558" s="26">
        <f>SUM(V559:V579)</f>
        <v>600</v>
      </c>
      <c r="W558" s="26">
        <f>SUM(W559:W579)</f>
        <v>600</v>
      </c>
      <c r="X558" s="26">
        <f t="shared" si="190"/>
        <v>0</v>
      </c>
      <c r="Y558" s="26">
        <f t="shared" si="190"/>
        <v>0</v>
      </c>
      <c r="Z558" s="26">
        <f t="shared" si="190"/>
        <v>0</v>
      </c>
      <c r="AA558" s="26" t="s">
        <v>31</v>
      </c>
      <c r="AB558" s="28">
        <f>SUM(AB559:AB562)</f>
        <v>0</v>
      </c>
      <c r="AC558" s="28">
        <f>SUM(AC559:AC562)</f>
        <v>0</v>
      </c>
      <c r="AD558" s="60" t="s">
        <v>1102</v>
      </c>
      <c r="AE558" s="4"/>
      <c r="AF558" s="56"/>
      <c r="AG558" s="72"/>
      <c r="AH558" s="72"/>
      <c r="AI558" s="72"/>
      <c r="AJ558" s="72"/>
    </row>
    <row r="559" spans="1:32" s="4" customFormat="1" ht="60.75" customHeight="1">
      <c r="A559" s="21">
        <v>1</v>
      </c>
      <c r="B559" s="21" t="s">
        <v>1103</v>
      </c>
      <c r="C559" s="21" t="s">
        <v>1104</v>
      </c>
      <c r="D559" s="21" t="s">
        <v>30</v>
      </c>
      <c r="E559" s="28">
        <v>1</v>
      </c>
      <c r="F559" s="93" t="s">
        <v>1105</v>
      </c>
      <c r="G559" s="26">
        <v>100</v>
      </c>
      <c r="H559" s="26">
        <f t="shared" si="183"/>
        <v>100</v>
      </c>
      <c r="I559" s="26">
        <f t="shared" si="184"/>
        <v>0</v>
      </c>
      <c r="J559" s="26">
        <f t="shared" si="185"/>
        <v>0</v>
      </c>
      <c r="K559" s="26">
        <f t="shared" si="186"/>
        <v>0</v>
      </c>
      <c r="L559" s="26">
        <v>100</v>
      </c>
      <c r="M559" s="26">
        <v>100</v>
      </c>
      <c r="N559" s="26"/>
      <c r="O559" s="26"/>
      <c r="P559" s="26"/>
      <c r="Q559" s="26"/>
      <c r="R559" s="26"/>
      <c r="S559" s="26"/>
      <c r="T559" s="26"/>
      <c r="U559" s="26"/>
      <c r="V559" s="26"/>
      <c r="W559" s="26"/>
      <c r="X559" s="26"/>
      <c r="Y559" s="26"/>
      <c r="Z559" s="26"/>
      <c r="AA559" s="26" t="s">
        <v>31</v>
      </c>
      <c r="AB559" s="28"/>
      <c r="AC559" s="28"/>
      <c r="AD559" s="60" t="s">
        <v>206</v>
      </c>
      <c r="AF559" s="59"/>
    </row>
    <row r="560" spans="1:32" s="4" customFormat="1" ht="43.5" customHeight="1">
      <c r="A560" s="21">
        <v>2</v>
      </c>
      <c r="B560" s="21" t="s">
        <v>1106</v>
      </c>
      <c r="C560" s="21" t="s">
        <v>1104</v>
      </c>
      <c r="D560" s="21" t="s">
        <v>30</v>
      </c>
      <c r="E560" s="28">
        <v>1</v>
      </c>
      <c r="F560" s="93" t="s">
        <v>1107</v>
      </c>
      <c r="G560" s="26">
        <v>100</v>
      </c>
      <c r="H560" s="26">
        <f t="shared" si="183"/>
        <v>100</v>
      </c>
      <c r="I560" s="26">
        <f t="shared" si="184"/>
        <v>0</v>
      </c>
      <c r="J560" s="26">
        <f t="shared" si="185"/>
        <v>0</v>
      </c>
      <c r="K560" s="26">
        <f t="shared" si="186"/>
        <v>0</v>
      </c>
      <c r="L560" s="26">
        <v>100</v>
      </c>
      <c r="M560" s="26">
        <v>100</v>
      </c>
      <c r="N560" s="26"/>
      <c r="O560" s="26"/>
      <c r="P560" s="26"/>
      <c r="Q560" s="26"/>
      <c r="R560" s="26"/>
      <c r="S560" s="26"/>
      <c r="T560" s="26"/>
      <c r="U560" s="26"/>
      <c r="V560" s="26"/>
      <c r="W560" s="26"/>
      <c r="X560" s="26"/>
      <c r="Y560" s="26"/>
      <c r="Z560" s="26"/>
      <c r="AA560" s="26" t="s">
        <v>31</v>
      </c>
      <c r="AB560" s="28"/>
      <c r="AC560" s="28"/>
      <c r="AD560" s="60" t="s">
        <v>206</v>
      </c>
      <c r="AF560" s="59"/>
    </row>
    <row r="561" spans="1:32" s="4" customFormat="1" ht="43.5" customHeight="1">
      <c r="A561" s="21">
        <v>3</v>
      </c>
      <c r="B561" s="21" t="s">
        <v>1108</v>
      </c>
      <c r="C561" s="21" t="s">
        <v>27</v>
      </c>
      <c r="D561" s="21" t="s">
        <v>30</v>
      </c>
      <c r="E561" s="28">
        <v>1</v>
      </c>
      <c r="F561" s="93" t="s">
        <v>1109</v>
      </c>
      <c r="G561" s="26">
        <v>100</v>
      </c>
      <c r="H561" s="26">
        <f t="shared" si="183"/>
        <v>100</v>
      </c>
      <c r="I561" s="26">
        <f t="shared" si="184"/>
        <v>0</v>
      </c>
      <c r="J561" s="26">
        <f t="shared" si="185"/>
        <v>0</v>
      </c>
      <c r="K561" s="26">
        <f t="shared" si="186"/>
        <v>0</v>
      </c>
      <c r="L561" s="26">
        <v>100</v>
      </c>
      <c r="M561" s="26">
        <v>100</v>
      </c>
      <c r="N561" s="26"/>
      <c r="O561" s="26"/>
      <c r="P561" s="26"/>
      <c r="Q561" s="26"/>
      <c r="R561" s="26"/>
      <c r="S561" s="26"/>
      <c r="T561" s="26"/>
      <c r="U561" s="26"/>
      <c r="V561" s="26"/>
      <c r="W561" s="26"/>
      <c r="X561" s="26"/>
      <c r="Y561" s="26"/>
      <c r="Z561" s="26"/>
      <c r="AA561" s="26" t="s">
        <v>31</v>
      </c>
      <c r="AB561" s="28"/>
      <c r="AC561" s="28"/>
      <c r="AD561" s="60" t="s">
        <v>206</v>
      </c>
      <c r="AF561" s="59"/>
    </row>
    <row r="562" spans="1:32" s="4" customFormat="1" ht="43.5" customHeight="1">
      <c r="A562" s="21">
        <v>4</v>
      </c>
      <c r="B562" s="21" t="s">
        <v>1110</v>
      </c>
      <c r="C562" s="21" t="s">
        <v>27</v>
      </c>
      <c r="D562" s="21" t="s">
        <v>30</v>
      </c>
      <c r="E562" s="28">
        <v>1</v>
      </c>
      <c r="F562" s="93" t="s">
        <v>1111</v>
      </c>
      <c r="G562" s="26">
        <v>100</v>
      </c>
      <c r="H562" s="26">
        <f t="shared" si="183"/>
        <v>100</v>
      </c>
      <c r="I562" s="26">
        <f t="shared" si="184"/>
        <v>0</v>
      </c>
      <c r="J562" s="26">
        <f t="shared" si="185"/>
        <v>0</v>
      </c>
      <c r="K562" s="26">
        <f t="shared" si="186"/>
        <v>0</v>
      </c>
      <c r="L562" s="26">
        <v>100</v>
      </c>
      <c r="M562" s="26">
        <v>100</v>
      </c>
      <c r="N562" s="26"/>
      <c r="O562" s="26"/>
      <c r="P562" s="26"/>
      <c r="Q562" s="26"/>
      <c r="R562" s="26"/>
      <c r="S562" s="26"/>
      <c r="T562" s="26"/>
      <c r="U562" s="26"/>
      <c r="V562" s="26"/>
      <c r="W562" s="26"/>
      <c r="X562" s="26"/>
      <c r="Y562" s="26"/>
      <c r="Z562" s="26"/>
      <c r="AA562" s="26" t="s">
        <v>31</v>
      </c>
      <c r="AB562" s="28"/>
      <c r="AC562" s="28"/>
      <c r="AD562" s="60" t="s">
        <v>206</v>
      </c>
      <c r="AF562" s="59"/>
    </row>
    <row r="563" spans="1:32" s="4" customFormat="1" ht="42.75" customHeight="1">
      <c r="A563" s="21">
        <v>5</v>
      </c>
      <c r="B563" s="21" t="s">
        <v>1112</v>
      </c>
      <c r="C563" s="21" t="s">
        <v>27</v>
      </c>
      <c r="D563" s="21" t="s">
        <v>30</v>
      </c>
      <c r="E563" s="28">
        <v>1</v>
      </c>
      <c r="F563" s="93" t="s">
        <v>1113</v>
      </c>
      <c r="G563" s="26">
        <v>15</v>
      </c>
      <c r="H563" s="26">
        <v>15</v>
      </c>
      <c r="I563" s="26">
        <v>0</v>
      </c>
      <c r="J563" s="26">
        <v>0</v>
      </c>
      <c r="K563" s="26">
        <v>0</v>
      </c>
      <c r="L563" s="26">
        <v>15</v>
      </c>
      <c r="M563" s="26">
        <v>15</v>
      </c>
      <c r="N563" s="26"/>
      <c r="O563" s="26"/>
      <c r="P563" s="26"/>
      <c r="Q563" s="26"/>
      <c r="R563" s="26"/>
      <c r="S563" s="26"/>
      <c r="T563" s="26"/>
      <c r="U563" s="26"/>
      <c r="V563" s="26"/>
      <c r="W563" s="26"/>
      <c r="X563" s="26"/>
      <c r="Y563" s="26"/>
      <c r="Z563" s="26"/>
      <c r="AA563" s="26" t="s">
        <v>31</v>
      </c>
      <c r="AB563" s="28"/>
      <c r="AC563" s="28"/>
      <c r="AD563" s="60" t="s">
        <v>206</v>
      </c>
      <c r="AF563" s="59"/>
    </row>
    <row r="564" spans="1:32" s="4" customFormat="1" ht="42.75" customHeight="1">
      <c r="A564" s="21">
        <v>6</v>
      </c>
      <c r="B564" s="21" t="s">
        <v>1114</v>
      </c>
      <c r="C564" s="21" t="s">
        <v>27</v>
      </c>
      <c r="D564" s="21" t="s">
        <v>30</v>
      </c>
      <c r="E564" s="28">
        <v>1</v>
      </c>
      <c r="F564" s="93" t="s">
        <v>1115</v>
      </c>
      <c r="G564" s="26">
        <v>22</v>
      </c>
      <c r="H564" s="26">
        <f aca="true" t="shared" si="191" ref="H564:H578">M564+R564+W564</f>
        <v>22</v>
      </c>
      <c r="I564" s="26">
        <f aca="true" t="shared" si="192" ref="I564:I578">N564+S564+X564</f>
        <v>0</v>
      </c>
      <c r="J564" s="26">
        <f aca="true" t="shared" si="193" ref="J564:J578">O564+T564+Y564</f>
        <v>0</v>
      </c>
      <c r="K564" s="26">
        <f aca="true" t="shared" si="194" ref="K564:K578">P564+U564+Z564</f>
        <v>0</v>
      </c>
      <c r="L564" s="26">
        <v>22</v>
      </c>
      <c r="M564" s="26">
        <v>22</v>
      </c>
      <c r="N564" s="26"/>
      <c r="O564" s="26"/>
      <c r="P564" s="26"/>
      <c r="Q564" s="26"/>
      <c r="R564" s="26"/>
      <c r="S564" s="26"/>
      <c r="T564" s="26"/>
      <c r="U564" s="26"/>
      <c r="V564" s="26"/>
      <c r="W564" s="26"/>
      <c r="X564" s="26"/>
      <c r="Y564" s="26"/>
      <c r="Z564" s="26"/>
      <c r="AA564" s="26" t="s">
        <v>31</v>
      </c>
      <c r="AB564" s="28"/>
      <c r="AC564" s="28"/>
      <c r="AD564" s="60" t="s">
        <v>206</v>
      </c>
      <c r="AF564" s="59"/>
    </row>
    <row r="565" spans="1:36" s="1" customFormat="1" ht="42.75" customHeight="1">
      <c r="A565" s="21">
        <v>7</v>
      </c>
      <c r="B565" s="21" t="s">
        <v>1116</v>
      </c>
      <c r="C565" s="21" t="s">
        <v>27</v>
      </c>
      <c r="D565" s="21" t="s">
        <v>30</v>
      </c>
      <c r="E565" s="21">
        <v>1</v>
      </c>
      <c r="F565" s="22" t="s">
        <v>1117</v>
      </c>
      <c r="G565" s="21">
        <v>100</v>
      </c>
      <c r="H565" s="26">
        <f t="shared" si="191"/>
        <v>100</v>
      </c>
      <c r="I565" s="26">
        <f t="shared" si="192"/>
        <v>0</v>
      </c>
      <c r="J565" s="26">
        <f t="shared" si="193"/>
        <v>0</v>
      </c>
      <c r="K565" s="26">
        <f t="shared" si="194"/>
        <v>0</v>
      </c>
      <c r="L565" s="21">
        <v>100</v>
      </c>
      <c r="M565" s="21">
        <v>100</v>
      </c>
      <c r="N565" s="21"/>
      <c r="O565" s="21"/>
      <c r="P565" s="21"/>
      <c r="Q565" s="26"/>
      <c r="R565" s="26"/>
      <c r="S565" s="26"/>
      <c r="T565" s="26"/>
      <c r="U565" s="26"/>
      <c r="V565" s="26"/>
      <c r="W565" s="26"/>
      <c r="X565" s="26"/>
      <c r="Y565" s="26"/>
      <c r="Z565" s="26"/>
      <c r="AA565" s="26" t="s">
        <v>31</v>
      </c>
      <c r="AB565" s="28"/>
      <c r="AC565" s="28"/>
      <c r="AD565" s="60" t="s">
        <v>206</v>
      </c>
      <c r="AE565" s="4"/>
      <c r="AF565" s="67"/>
      <c r="AG565" s="72"/>
      <c r="AH565" s="72"/>
      <c r="AI565" s="72"/>
      <c r="AJ565" s="72"/>
    </row>
    <row r="566" spans="1:36" s="1" customFormat="1" ht="42.75" customHeight="1">
      <c r="A566" s="21">
        <v>8</v>
      </c>
      <c r="B566" s="21" t="s">
        <v>1118</v>
      </c>
      <c r="C566" s="21" t="s">
        <v>27</v>
      </c>
      <c r="D566" s="21" t="s">
        <v>30</v>
      </c>
      <c r="E566" s="21">
        <v>1</v>
      </c>
      <c r="F566" s="22" t="s">
        <v>1117</v>
      </c>
      <c r="G566" s="21">
        <v>100</v>
      </c>
      <c r="H566" s="26">
        <f t="shared" si="191"/>
        <v>100</v>
      </c>
      <c r="I566" s="26">
        <f t="shared" si="192"/>
        <v>0</v>
      </c>
      <c r="J566" s="26">
        <f t="shared" si="193"/>
        <v>0</v>
      </c>
      <c r="K566" s="26">
        <f t="shared" si="194"/>
        <v>0</v>
      </c>
      <c r="L566" s="21">
        <v>100</v>
      </c>
      <c r="M566" s="21">
        <v>100</v>
      </c>
      <c r="N566" s="21"/>
      <c r="O566" s="21"/>
      <c r="P566" s="21"/>
      <c r="Q566" s="26"/>
      <c r="R566" s="26"/>
      <c r="S566" s="26"/>
      <c r="T566" s="26"/>
      <c r="U566" s="26"/>
      <c r="V566" s="21"/>
      <c r="W566" s="21"/>
      <c r="X566" s="21"/>
      <c r="Y566" s="21"/>
      <c r="Z566" s="21"/>
      <c r="AA566" s="21" t="s">
        <v>31</v>
      </c>
      <c r="AB566" s="28"/>
      <c r="AC566" s="28"/>
      <c r="AD566" s="60" t="s">
        <v>206</v>
      </c>
      <c r="AE566" s="4"/>
      <c r="AF566" s="67"/>
      <c r="AG566" s="72"/>
      <c r="AH566" s="72"/>
      <c r="AI566" s="72"/>
      <c r="AJ566" s="72"/>
    </row>
    <row r="567" spans="1:36" s="1" customFormat="1" ht="42.75" customHeight="1">
      <c r="A567" s="21">
        <v>9</v>
      </c>
      <c r="B567" s="21" t="s">
        <v>1119</v>
      </c>
      <c r="C567" s="21" t="s">
        <v>27</v>
      </c>
      <c r="D567" s="21" t="s">
        <v>30</v>
      </c>
      <c r="E567" s="28">
        <v>1</v>
      </c>
      <c r="F567" s="93" t="s">
        <v>1117</v>
      </c>
      <c r="G567" s="26">
        <v>100</v>
      </c>
      <c r="H567" s="26">
        <f t="shared" si="191"/>
        <v>100</v>
      </c>
      <c r="I567" s="26">
        <f t="shared" si="192"/>
        <v>0</v>
      </c>
      <c r="J567" s="26">
        <f t="shared" si="193"/>
        <v>0</v>
      </c>
      <c r="K567" s="26">
        <f t="shared" si="194"/>
        <v>0</v>
      </c>
      <c r="L567" s="26"/>
      <c r="M567" s="26"/>
      <c r="N567" s="26"/>
      <c r="O567" s="26"/>
      <c r="P567" s="26"/>
      <c r="Q567" s="26">
        <v>100</v>
      </c>
      <c r="R567" s="26">
        <v>100</v>
      </c>
      <c r="S567" s="26"/>
      <c r="T567" s="26"/>
      <c r="U567" s="26"/>
      <c r="V567" s="26"/>
      <c r="W567" s="26"/>
      <c r="X567" s="26"/>
      <c r="Y567" s="26"/>
      <c r="Z567" s="26"/>
      <c r="AA567" s="26" t="s">
        <v>31</v>
      </c>
      <c r="AB567" s="28"/>
      <c r="AC567" s="28"/>
      <c r="AD567" s="60" t="s">
        <v>206</v>
      </c>
      <c r="AE567" s="4"/>
      <c r="AF567" s="67"/>
      <c r="AG567" s="72"/>
      <c r="AH567" s="72"/>
      <c r="AI567" s="72"/>
      <c r="AJ567" s="72"/>
    </row>
    <row r="568" spans="1:36" s="1" customFormat="1" ht="42.75" customHeight="1">
      <c r="A568" s="21">
        <v>10</v>
      </c>
      <c r="B568" s="21" t="s">
        <v>1120</v>
      </c>
      <c r="C568" s="21" t="s">
        <v>27</v>
      </c>
      <c r="D568" s="21" t="s">
        <v>30</v>
      </c>
      <c r="E568" s="28">
        <v>1</v>
      </c>
      <c r="F568" s="93" t="s">
        <v>1117</v>
      </c>
      <c r="G568" s="26">
        <v>100</v>
      </c>
      <c r="H568" s="26">
        <f t="shared" si="191"/>
        <v>100</v>
      </c>
      <c r="I568" s="26">
        <f t="shared" si="192"/>
        <v>0</v>
      </c>
      <c r="J568" s="26">
        <f t="shared" si="193"/>
        <v>0</v>
      </c>
      <c r="K568" s="26">
        <f t="shared" si="194"/>
        <v>0</v>
      </c>
      <c r="L568" s="26"/>
      <c r="M568" s="26"/>
      <c r="N568" s="26"/>
      <c r="O568" s="26"/>
      <c r="P568" s="26"/>
      <c r="Q568" s="26">
        <v>100</v>
      </c>
      <c r="R568" s="26">
        <v>100</v>
      </c>
      <c r="S568" s="26"/>
      <c r="T568" s="26"/>
      <c r="U568" s="26"/>
      <c r="V568" s="26"/>
      <c r="W568" s="26"/>
      <c r="X568" s="26"/>
      <c r="Y568" s="26"/>
      <c r="Z568" s="26"/>
      <c r="AA568" s="26" t="s">
        <v>31</v>
      </c>
      <c r="AB568" s="28"/>
      <c r="AC568" s="28"/>
      <c r="AD568" s="60" t="s">
        <v>206</v>
      </c>
      <c r="AE568" s="4"/>
      <c r="AF568" s="67"/>
      <c r="AG568" s="72"/>
      <c r="AH568" s="72"/>
      <c r="AI568" s="72"/>
      <c r="AJ568" s="72"/>
    </row>
    <row r="569" spans="1:36" s="1" customFormat="1" ht="42.75" customHeight="1">
      <c r="A569" s="21">
        <v>11</v>
      </c>
      <c r="B569" s="21" t="s">
        <v>1121</v>
      </c>
      <c r="C569" s="21" t="s">
        <v>27</v>
      </c>
      <c r="D569" s="21" t="s">
        <v>30</v>
      </c>
      <c r="E569" s="21">
        <v>1</v>
      </c>
      <c r="F569" s="22" t="s">
        <v>1117</v>
      </c>
      <c r="G569" s="26">
        <v>100</v>
      </c>
      <c r="H569" s="26">
        <f t="shared" si="191"/>
        <v>100</v>
      </c>
      <c r="I569" s="26">
        <f t="shared" si="192"/>
        <v>0</v>
      </c>
      <c r="J569" s="26">
        <f t="shared" si="193"/>
        <v>0</v>
      </c>
      <c r="K569" s="26">
        <f t="shared" si="194"/>
        <v>0</v>
      </c>
      <c r="L569" s="26"/>
      <c r="M569" s="26"/>
      <c r="N569" s="26"/>
      <c r="O569" s="26"/>
      <c r="P569" s="26"/>
      <c r="Q569" s="26">
        <v>100</v>
      </c>
      <c r="R569" s="26">
        <v>100</v>
      </c>
      <c r="S569" s="26"/>
      <c r="T569" s="26"/>
      <c r="U569" s="26"/>
      <c r="V569" s="26"/>
      <c r="W569" s="26"/>
      <c r="X569" s="26"/>
      <c r="Y569" s="26"/>
      <c r="Z569" s="26"/>
      <c r="AA569" s="26" t="s">
        <v>31</v>
      </c>
      <c r="AB569" s="28"/>
      <c r="AC569" s="28"/>
      <c r="AD569" s="60" t="s">
        <v>206</v>
      </c>
      <c r="AE569" s="4"/>
      <c r="AF569" s="67"/>
      <c r="AG569" s="72"/>
      <c r="AH569" s="72"/>
      <c r="AI569" s="72"/>
      <c r="AJ569" s="72"/>
    </row>
    <row r="570" spans="1:36" s="1" customFormat="1" ht="42.75" customHeight="1">
      <c r="A570" s="21">
        <v>12</v>
      </c>
      <c r="B570" s="21" t="s">
        <v>1122</v>
      </c>
      <c r="C570" s="21" t="s">
        <v>27</v>
      </c>
      <c r="D570" s="21" t="s">
        <v>30</v>
      </c>
      <c r="E570" s="21">
        <v>1</v>
      </c>
      <c r="F570" s="22" t="s">
        <v>1117</v>
      </c>
      <c r="G570" s="26">
        <v>100</v>
      </c>
      <c r="H570" s="26">
        <f t="shared" si="191"/>
        <v>100</v>
      </c>
      <c r="I570" s="26">
        <f t="shared" si="192"/>
        <v>0</v>
      </c>
      <c r="J570" s="26">
        <f t="shared" si="193"/>
        <v>0</v>
      </c>
      <c r="K570" s="26">
        <f t="shared" si="194"/>
        <v>0</v>
      </c>
      <c r="L570" s="26"/>
      <c r="M570" s="26"/>
      <c r="N570" s="26"/>
      <c r="O570" s="26"/>
      <c r="P570" s="26"/>
      <c r="Q570" s="26">
        <v>100</v>
      </c>
      <c r="R570" s="26">
        <v>100</v>
      </c>
      <c r="S570" s="26"/>
      <c r="T570" s="26"/>
      <c r="U570" s="26"/>
      <c r="V570" s="26"/>
      <c r="W570" s="26"/>
      <c r="X570" s="26"/>
      <c r="Y570" s="26"/>
      <c r="Z570" s="26"/>
      <c r="AA570" s="26" t="s">
        <v>31</v>
      </c>
      <c r="AB570" s="28"/>
      <c r="AC570" s="28"/>
      <c r="AD570" s="60" t="s">
        <v>206</v>
      </c>
      <c r="AE570" s="4"/>
      <c r="AF570" s="67"/>
      <c r="AG570" s="72"/>
      <c r="AH570" s="72"/>
      <c r="AI570" s="72"/>
      <c r="AJ570" s="72"/>
    </row>
    <row r="571" spans="1:36" s="1" customFormat="1" ht="42.75" customHeight="1">
      <c r="A571" s="21">
        <v>13</v>
      </c>
      <c r="B571" s="21" t="s">
        <v>1123</v>
      </c>
      <c r="C571" s="21" t="s">
        <v>27</v>
      </c>
      <c r="D571" s="21" t="s">
        <v>30</v>
      </c>
      <c r="E571" s="21">
        <v>1</v>
      </c>
      <c r="F571" s="22" t="s">
        <v>1117</v>
      </c>
      <c r="G571" s="26">
        <v>100</v>
      </c>
      <c r="H571" s="26">
        <f t="shared" si="191"/>
        <v>100</v>
      </c>
      <c r="I571" s="26">
        <f t="shared" si="192"/>
        <v>0</v>
      </c>
      <c r="J571" s="26">
        <f t="shared" si="193"/>
        <v>0</v>
      </c>
      <c r="K571" s="26">
        <f t="shared" si="194"/>
        <v>0</v>
      </c>
      <c r="L571" s="21"/>
      <c r="M571" s="21"/>
      <c r="N571" s="21"/>
      <c r="O571" s="21"/>
      <c r="P571" s="21"/>
      <c r="Q571" s="26">
        <v>100</v>
      </c>
      <c r="R571" s="26">
        <v>100</v>
      </c>
      <c r="S571" s="26"/>
      <c r="T571" s="26"/>
      <c r="U571" s="26"/>
      <c r="V571" s="21"/>
      <c r="W571" s="21"/>
      <c r="X571" s="21"/>
      <c r="Y571" s="21"/>
      <c r="Z571" s="21"/>
      <c r="AA571" s="21" t="s">
        <v>31</v>
      </c>
      <c r="AB571" s="21"/>
      <c r="AC571" s="21"/>
      <c r="AD571" s="60" t="s">
        <v>206</v>
      </c>
      <c r="AE571" s="4"/>
      <c r="AF571" s="67"/>
      <c r="AG571" s="72"/>
      <c r="AH571" s="72"/>
      <c r="AI571" s="72"/>
      <c r="AJ571" s="72"/>
    </row>
    <row r="572" spans="1:36" s="1" customFormat="1" ht="42.75" customHeight="1">
      <c r="A572" s="21">
        <v>14</v>
      </c>
      <c r="B572" s="48" t="s">
        <v>1124</v>
      </c>
      <c r="C572" s="21" t="s">
        <v>27</v>
      </c>
      <c r="D572" s="21" t="s">
        <v>30</v>
      </c>
      <c r="E572" s="21">
        <v>1</v>
      </c>
      <c r="F572" s="22" t="s">
        <v>1117</v>
      </c>
      <c r="G572" s="26">
        <v>100</v>
      </c>
      <c r="H572" s="26">
        <f t="shared" si="191"/>
        <v>100</v>
      </c>
      <c r="I572" s="26">
        <f t="shared" si="192"/>
        <v>0</v>
      </c>
      <c r="J572" s="26">
        <f t="shared" si="193"/>
        <v>0</v>
      </c>
      <c r="K572" s="26">
        <f t="shared" si="194"/>
        <v>0</v>
      </c>
      <c r="L572" s="21"/>
      <c r="M572" s="21"/>
      <c r="N572" s="21"/>
      <c r="O572" s="21"/>
      <c r="P572" s="21"/>
      <c r="Q572" s="26">
        <v>100</v>
      </c>
      <c r="R572" s="26">
        <v>100</v>
      </c>
      <c r="S572" s="26"/>
      <c r="T572" s="26"/>
      <c r="U572" s="26"/>
      <c r="V572" s="21"/>
      <c r="W572" s="21"/>
      <c r="X572" s="21"/>
      <c r="Y572" s="21"/>
      <c r="Z572" s="21"/>
      <c r="AA572" s="21" t="s">
        <v>31</v>
      </c>
      <c r="AB572" s="21"/>
      <c r="AC572" s="21"/>
      <c r="AD572" s="60" t="s">
        <v>206</v>
      </c>
      <c r="AE572" s="4"/>
      <c r="AF572" s="67"/>
      <c r="AG572" s="72"/>
      <c r="AH572" s="72"/>
      <c r="AI572" s="72"/>
      <c r="AJ572" s="72"/>
    </row>
    <row r="573" spans="1:36" s="1" customFormat="1" ht="42.75" customHeight="1">
      <c r="A573" s="21">
        <v>15</v>
      </c>
      <c r="B573" s="48" t="s">
        <v>1125</v>
      </c>
      <c r="C573" s="48" t="s">
        <v>27</v>
      </c>
      <c r="D573" s="48" t="s">
        <v>30</v>
      </c>
      <c r="E573" s="48">
        <v>1</v>
      </c>
      <c r="F573" s="173" t="s">
        <v>1117</v>
      </c>
      <c r="G573" s="26">
        <v>100</v>
      </c>
      <c r="H573" s="26">
        <f t="shared" si="191"/>
        <v>100</v>
      </c>
      <c r="I573" s="26">
        <f t="shared" si="192"/>
        <v>0</v>
      </c>
      <c r="J573" s="26">
        <f t="shared" si="193"/>
        <v>0</v>
      </c>
      <c r="K573" s="26">
        <f t="shared" si="194"/>
        <v>0</v>
      </c>
      <c r="L573" s="26"/>
      <c r="M573" s="26"/>
      <c r="N573" s="26"/>
      <c r="O573" s="26"/>
      <c r="P573" s="26"/>
      <c r="Q573" s="26"/>
      <c r="R573" s="26"/>
      <c r="S573" s="26"/>
      <c r="T573" s="26"/>
      <c r="U573" s="26"/>
      <c r="V573" s="26">
        <v>100</v>
      </c>
      <c r="W573" s="26">
        <v>100</v>
      </c>
      <c r="X573" s="26"/>
      <c r="Y573" s="26"/>
      <c r="Z573" s="26"/>
      <c r="AA573" s="26" t="s">
        <v>31</v>
      </c>
      <c r="AB573" s="28"/>
      <c r="AC573" s="28"/>
      <c r="AD573" s="60" t="s">
        <v>206</v>
      </c>
      <c r="AE573" s="4"/>
      <c r="AF573" s="67"/>
      <c r="AG573" s="72"/>
      <c r="AH573" s="72"/>
      <c r="AI573" s="72"/>
      <c r="AJ573" s="72"/>
    </row>
    <row r="574" spans="1:36" s="1" customFormat="1" ht="42.75" customHeight="1">
      <c r="A574" s="21">
        <v>16</v>
      </c>
      <c r="B574" s="21" t="s">
        <v>1126</v>
      </c>
      <c r="C574" s="21" t="s">
        <v>27</v>
      </c>
      <c r="D574" s="21" t="s">
        <v>30</v>
      </c>
      <c r="E574" s="21">
        <v>1</v>
      </c>
      <c r="F574" s="22" t="s">
        <v>1117</v>
      </c>
      <c r="G574" s="26">
        <v>100</v>
      </c>
      <c r="H574" s="26">
        <f t="shared" si="191"/>
        <v>100</v>
      </c>
      <c r="I574" s="26">
        <f t="shared" si="192"/>
        <v>0</v>
      </c>
      <c r="J574" s="26">
        <f t="shared" si="193"/>
        <v>0</v>
      </c>
      <c r="K574" s="26">
        <f t="shared" si="194"/>
        <v>0</v>
      </c>
      <c r="L574" s="26"/>
      <c r="M574" s="26"/>
      <c r="N574" s="26"/>
      <c r="O574" s="26"/>
      <c r="P574" s="26"/>
      <c r="Q574" s="26"/>
      <c r="R574" s="26"/>
      <c r="S574" s="26"/>
      <c r="T574" s="26"/>
      <c r="U574" s="26"/>
      <c r="V574" s="26">
        <v>100</v>
      </c>
      <c r="W574" s="26">
        <v>100</v>
      </c>
      <c r="X574" s="26"/>
      <c r="Y574" s="26"/>
      <c r="Z574" s="26"/>
      <c r="AA574" s="26" t="s">
        <v>31</v>
      </c>
      <c r="AB574" s="28"/>
      <c r="AC574" s="28"/>
      <c r="AD574" s="60" t="s">
        <v>206</v>
      </c>
      <c r="AE574" s="4"/>
      <c r="AF574" s="67"/>
      <c r="AG574" s="72"/>
      <c r="AH574" s="72"/>
      <c r="AI574" s="72"/>
      <c r="AJ574" s="72"/>
    </row>
    <row r="575" spans="1:36" s="1" customFormat="1" ht="42.75" customHeight="1">
      <c r="A575" s="21">
        <v>17</v>
      </c>
      <c r="B575" s="21" t="s">
        <v>1127</v>
      </c>
      <c r="C575" s="21" t="s">
        <v>27</v>
      </c>
      <c r="D575" s="21" t="s">
        <v>30</v>
      </c>
      <c r="E575" s="21">
        <v>1</v>
      </c>
      <c r="F575" s="22" t="s">
        <v>1117</v>
      </c>
      <c r="G575" s="26">
        <v>100</v>
      </c>
      <c r="H575" s="26">
        <f t="shared" si="191"/>
        <v>100</v>
      </c>
      <c r="I575" s="26">
        <f t="shared" si="192"/>
        <v>0</v>
      </c>
      <c r="J575" s="26">
        <f t="shared" si="193"/>
        <v>0</v>
      </c>
      <c r="K575" s="26">
        <f t="shared" si="194"/>
        <v>0</v>
      </c>
      <c r="L575" s="26"/>
      <c r="M575" s="26"/>
      <c r="N575" s="26"/>
      <c r="O575" s="26"/>
      <c r="P575" s="26"/>
      <c r="Q575" s="26"/>
      <c r="R575" s="26"/>
      <c r="S575" s="26"/>
      <c r="T575" s="26"/>
      <c r="U575" s="26"/>
      <c r="V575" s="26">
        <v>100</v>
      </c>
      <c r="W575" s="26">
        <v>100</v>
      </c>
      <c r="X575" s="26"/>
      <c r="Y575" s="26"/>
      <c r="Z575" s="26"/>
      <c r="AA575" s="26" t="s">
        <v>31</v>
      </c>
      <c r="AB575" s="28"/>
      <c r="AC575" s="28"/>
      <c r="AD575" s="60" t="s">
        <v>206</v>
      </c>
      <c r="AE575" s="4"/>
      <c r="AF575" s="67"/>
      <c r="AG575" s="72"/>
      <c r="AH575" s="72"/>
      <c r="AI575" s="72"/>
      <c r="AJ575" s="72"/>
    </row>
    <row r="576" spans="1:36" s="1" customFormat="1" ht="42.75" customHeight="1">
      <c r="A576" s="21">
        <v>18</v>
      </c>
      <c r="B576" s="21" t="s">
        <v>1128</v>
      </c>
      <c r="C576" s="21" t="s">
        <v>27</v>
      </c>
      <c r="D576" s="21" t="s">
        <v>30</v>
      </c>
      <c r="E576" s="21">
        <v>1</v>
      </c>
      <c r="F576" s="22" t="s">
        <v>1117</v>
      </c>
      <c r="G576" s="26">
        <v>100</v>
      </c>
      <c r="H576" s="26">
        <f t="shared" si="191"/>
        <v>100</v>
      </c>
      <c r="I576" s="26">
        <f t="shared" si="192"/>
        <v>0</v>
      </c>
      <c r="J576" s="26">
        <f t="shared" si="193"/>
        <v>0</v>
      </c>
      <c r="K576" s="26">
        <f t="shared" si="194"/>
        <v>0</v>
      </c>
      <c r="L576" s="26"/>
      <c r="M576" s="26"/>
      <c r="N576" s="26"/>
      <c r="O576" s="26"/>
      <c r="P576" s="26"/>
      <c r="Q576" s="26"/>
      <c r="R576" s="26"/>
      <c r="S576" s="26"/>
      <c r="T576" s="26"/>
      <c r="U576" s="26"/>
      <c r="V576" s="26">
        <v>100</v>
      </c>
      <c r="W576" s="26">
        <v>100</v>
      </c>
      <c r="X576" s="26"/>
      <c r="Y576" s="26"/>
      <c r="Z576" s="26"/>
      <c r="AA576" s="26" t="s">
        <v>31</v>
      </c>
      <c r="AB576" s="28"/>
      <c r="AC576" s="28"/>
      <c r="AD576" s="60" t="s">
        <v>206</v>
      </c>
      <c r="AE576" s="4"/>
      <c r="AF576" s="67"/>
      <c r="AG576" s="72"/>
      <c r="AH576" s="72"/>
      <c r="AI576" s="72"/>
      <c r="AJ576" s="72"/>
    </row>
    <row r="577" spans="1:36" s="1" customFormat="1" ht="42.75" customHeight="1">
      <c r="A577" s="21">
        <v>19</v>
      </c>
      <c r="B577" s="21" t="s">
        <v>1129</v>
      </c>
      <c r="C577" s="21" t="s">
        <v>27</v>
      </c>
      <c r="D577" s="21" t="s">
        <v>30</v>
      </c>
      <c r="E577" s="21">
        <v>1</v>
      </c>
      <c r="F577" s="22" t="s">
        <v>1117</v>
      </c>
      <c r="G577" s="26">
        <v>100</v>
      </c>
      <c r="H577" s="26">
        <f t="shared" si="191"/>
        <v>100</v>
      </c>
      <c r="I577" s="26">
        <f t="shared" si="192"/>
        <v>0</v>
      </c>
      <c r="J577" s="26">
        <f t="shared" si="193"/>
        <v>0</v>
      </c>
      <c r="K577" s="26">
        <f t="shared" si="194"/>
        <v>0</v>
      </c>
      <c r="L577" s="26"/>
      <c r="M577" s="26"/>
      <c r="N577" s="26"/>
      <c r="O577" s="26"/>
      <c r="P577" s="26"/>
      <c r="Q577" s="26"/>
      <c r="R577" s="26"/>
      <c r="S577" s="26"/>
      <c r="T577" s="26"/>
      <c r="U577" s="26"/>
      <c r="V577" s="26">
        <v>100</v>
      </c>
      <c r="W577" s="26">
        <v>100</v>
      </c>
      <c r="X577" s="26"/>
      <c r="Y577" s="26"/>
      <c r="Z577" s="26"/>
      <c r="AA577" s="26" t="s">
        <v>31</v>
      </c>
      <c r="AB577" s="28"/>
      <c r="AC577" s="28"/>
      <c r="AD577" s="60" t="s">
        <v>206</v>
      </c>
      <c r="AE577" s="4"/>
      <c r="AF577" s="67"/>
      <c r="AG577" s="72"/>
      <c r="AH577" s="72"/>
      <c r="AI577" s="72"/>
      <c r="AJ577" s="72"/>
    </row>
    <row r="578" spans="1:36" s="1" customFormat="1" ht="42.75" customHeight="1">
      <c r="A578" s="21">
        <v>20</v>
      </c>
      <c r="B578" s="21" t="s">
        <v>1130</v>
      </c>
      <c r="C578" s="21" t="s">
        <v>27</v>
      </c>
      <c r="D578" s="21" t="s">
        <v>30</v>
      </c>
      <c r="E578" s="21">
        <v>1</v>
      </c>
      <c r="F578" s="22" t="s">
        <v>1117</v>
      </c>
      <c r="G578" s="26">
        <v>100</v>
      </c>
      <c r="H578" s="26">
        <f t="shared" si="191"/>
        <v>100</v>
      </c>
      <c r="I578" s="26">
        <f t="shared" si="192"/>
        <v>0</v>
      </c>
      <c r="J578" s="26">
        <f t="shared" si="193"/>
        <v>0</v>
      </c>
      <c r="K578" s="26">
        <f t="shared" si="194"/>
        <v>0</v>
      </c>
      <c r="L578" s="26"/>
      <c r="M578" s="26"/>
      <c r="N578" s="26"/>
      <c r="O578" s="26"/>
      <c r="P578" s="26"/>
      <c r="Q578" s="26"/>
      <c r="R578" s="26"/>
      <c r="S578" s="26"/>
      <c r="T578" s="26"/>
      <c r="U578" s="26"/>
      <c r="V578" s="26">
        <v>100</v>
      </c>
      <c r="W578" s="26">
        <v>100</v>
      </c>
      <c r="X578" s="26"/>
      <c r="Y578" s="26"/>
      <c r="Z578" s="26"/>
      <c r="AA578" s="26" t="s">
        <v>31</v>
      </c>
      <c r="AB578" s="28"/>
      <c r="AC578" s="28"/>
      <c r="AD578" s="60" t="s">
        <v>206</v>
      </c>
      <c r="AE578" s="4"/>
      <c r="AF578" s="67"/>
      <c r="AG578" s="72"/>
      <c r="AH578" s="72"/>
      <c r="AI578" s="72"/>
      <c r="AJ578" s="72"/>
    </row>
    <row r="579" spans="1:36" s="1" customFormat="1" ht="42.75" customHeight="1">
      <c r="A579" s="21">
        <v>21</v>
      </c>
      <c r="B579" s="21" t="s">
        <v>1131</v>
      </c>
      <c r="C579" s="21" t="s">
        <v>27</v>
      </c>
      <c r="D579" s="21" t="s">
        <v>30</v>
      </c>
      <c r="E579" s="21">
        <v>1</v>
      </c>
      <c r="F579" s="22" t="s">
        <v>1117</v>
      </c>
      <c r="G579" s="26">
        <v>100</v>
      </c>
      <c r="H579" s="26">
        <v>100</v>
      </c>
      <c r="I579" s="26"/>
      <c r="J579" s="26"/>
      <c r="K579" s="26"/>
      <c r="L579" s="26">
        <v>100</v>
      </c>
      <c r="M579" s="26">
        <v>100</v>
      </c>
      <c r="N579" s="26"/>
      <c r="O579" s="26"/>
      <c r="P579" s="26"/>
      <c r="Q579" s="26"/>
      <c r="R579" s="26"/>
      <c r="S579" s="26"/>
      <c r="T579" s="26"/>
      <c r="U579" s="26"/>
      <c r="V579" s="13"/>
      <c r="W579" s="13"/>
      <c r="X579" s="26"/>
      <c r="Y579" s="26"/>
      <c r="Z579" s="26"/>
      <c r="AA579" s="26"/>
      <c r="AB579" s="28"/>
      <c r="AC579" s="28"/>
      <c r="AD579" s="60" t="s">
        <v>206</v>
      </c>
      <c r="AE579" s="88"/>
      <c r="AF579" s="67"/>
      <c r="AG579" s="72"/>
      <c r="AH579" s="72"/>
      <c r="AI579" s="72"/>
      <c r="AJ579" s="72"/>
    </row>
    <row r="580" spans="1:36" s="1" customFormat="1" ht="21.75" customHeight="1">
      <c r="A580" s="21"/>
      <c r="B580" s="21" t="s">
        <v>207</v>
      </c>
      <c r="C580" s="21" t="s">
        <v>23</v>
      </c>
      <c r="D580" s="21" t="s">
        <v>23</v>
      </c>
      <c r="E580" s="21" t="s">
        <v>23</v>
      </c>
      <c r="F580" s="22" t="s">
        <v>23</v>
      </c>
      <c r="G580" s="21">
        <f>SUM(G581,G582,G583,G584)</f>
        <v>0</v>
      </c>
      <c r="H580" s="26">
        <f aca="true" t="shared" si="195" ref="H580:H597">M580+R580+W580</f>
        <v>0</v>
      </c>
      <c r="I580" s="26">
        <f aca="true" t="shared" si="196" ref="I580:I597">N580+S580+X580</f>
        <v>0</v>
      </c>
      <c r="J580" s="26">
        <f aca="true" t="shared" si="197" ref="J580:J597">O580+T580+Y580</f>
        <v>0</v>
      </c>
      <c r="K580" s="26">
        <f aca="true" t="shared" si="198" ref="K580:K597">P580+U580+Z580</f>
        <v>0</v>
      </c>
      <c r="L580" s="21">
        <f>SUM(L581,L582,L583,L584)</f>
        <v>0</v>
      </c>
      <c r="M580" s="21"/>
      <c r="N580" s="21"/>
      <c r="O580" s="21"/>
      <c r="P580" s="21"/>
      <c r="Q580" s="21">
        <f>SUM(Q581,Q582,Q583,Q584)</f>
        <v>0</v>
      </c>
      <c r="R580" s="21"/>
      <c r="S580" s="21"/>
      <c r="T580" s="21"/>
      <c r="U580" s="21"/>
      <c r="V580" s="21">
        <f>SUM(V581,V582,V583,V584)</f>
        <v>0</v>
      </c>
      <c r="W580" s="21"/>
      <c r="X580" s="21"/>
      <c r="Y580" s="21"/>
      <c r="Z580" s="21"/>
      <c r="AA580" s="21" t="s">
        <v>23</v>
      </c>
      <c r="AB580" s="28">
        <f>SUM(AB581,AB582,AB583,AB584)</f>
        <v>0</v>
      </c>
      <c r="AC580" s="28">
        <v>0</v>
      </c>
      <c r="AD580" s="21" t="s">
        <v>23</v>
      </c>
      <c r="AE580" s="4"/>
      <c r="AF580" s="56"/>
      <c r="AG580" s="72"/>
      <c r="AH580" s="72"/>
      <c r="AI580" s="72"/>
      <c r="AJ580" s="72"/>
    </row>
    <row r="581" spans="1:36" s="1" customFormat="1" ht="18.75" customHeight="1">
      <c r="A581" s="21"/>
      <c r="B581" s="21" t="s">
        <v>208</v>
      </c>
      <c r="C581" s="21" t="s">
        <v>27</v>
      </c>
      <c r="D581" s="21" t="s">
        <v>172</v>
      </c>
      <c r="E581" s="21"/>
      <c r="F581" s="141" t="s">
        <v>209</v>
      </c>
      <c r="G581" s="21">
        <v>0</v>
      </c>
      <c r="H581" s="26">
        <f t="shared" si="195"/>
        <v>0</v>
      </c>
      <c r="I581" s="26">
        <f t="shared" si="196"/>
        <v>0</v>
      </c>
      <c r="J581" s="26">
        <f t="shared" si="197"/>
        <v>0</v>
      </c>
      <c r="K581" s="26">
        <f t="shared" si="198"/>
        <v>0</v>
      </c>
      <c r="L581" s="21">
        <v>0</v>
      </c>
      <c r="M581" s="21"/>
      <c r="N581" s="21"/>
      <c r="O581" s="21"/>
      <c r="P581" s="21"/>
      <c r="Q581" s="21">
        <v>0</v>
      </c>
      <c r="R581" s="21"/>
      <c r="S581" s="21"/>
      <c r="T581" s="21"/>
      <c r="U581" s="21"/>
      <c r="V581" s="21">
        <v>0</v>
      </c>
      <c r="W581" s="21"/>
      <c r="X581" s="21"/>
      <c r="Y581" s="21"/>
      <c r="Z581" s="21"/>
      <c r="AA581" s="26" t="s">
        <v>31</v>
      </c>
      <c r="AB581" s="28">
        <v>0</v>
      </c>
      <c r="AC581" s="28">
        <v>0</v>
      </c>
      <c r="AD581" s="21" t="s">
        <v>79</v>
      </c>
      <c r="AE581" s="4"/>
      <c r="AF581" s="56"/>
      <c r="AG581" s="72"/>
      <c r="AH581" s="72"/>
      <c r="AI581" s="72"/>
      <c r="AJ581" s="72"/>
    </row>
    <row r="582" spans="1:36" s="1" customFormat="1" ht="24.75" customHeight="1">
      <c r="A582" s="21"/>
      <c r="B582" s="21" t="s">
        <v>210</v>
      </c>
      <c r="C582" s="21" t="s">
        <v>27</v>
      </c>
      <c r="D582" s="21" t="s">
        <v>30</v>
      </c>
      <c r="E582" s="21"/>
      <c r="F582" s="141"/>
      <c r="G582" s="21">
        <v>0</v>
      </c>
      <c r="H582" s="26">
        <f t="shared" si="195"/>
        <v>0</v>
      </c>
      <c r="I582" s="26">
        <f t="shared" si="196"/>
        <v>0</v>
      </c>
      <c r="J582" s="26">
        <f t="shared" si="197"/>
        <v>0</v>
      </c>
      <c r="K582" s="26">
        <f t="shared" si="198"/>
        <v>0</v>
      </c>
      <c r="L582" s="21">
        <v>0</v>
      </c>
      <c r="M582" s="21"/>
      <c r="N582" s="21"/>
      <c r="O582" s="21"/>
      <c r="P582" s="21"/>
      <c r="Q582" s="21">
        <v>0</v>
      </c>
      <c r="R582" s="21"/>
      <c r="S582" s="21"/>
      <c r="T582" s="21"/>
      <c r="U582" s="21"/>
      <c r="V582" s="21">
        <v>0</v>
      </c>
      <c r="W582" s="21"/>
      <c r="X582" s="21"/>
      <c r="Y582" s="21"/>
      <c r="Z582" s="21"/>
      <c r="AA582" s="26" t="s">
        <v>31</v>
      </c>
      <c r="AB582" s="28">
        <v>0</v>
      </c>
      <c r="AC582" s="28">
        <v>0</v>
      </c>
      <c r="AD582" s="21" t="s">
        <v>79</v>
      </c>
      <c r="AE582" s="4"/>
      <c r="AF582" s="56"/>
      <c r="AG582" s="72"/>
      <c r="AH582" s="72"/>
      <c r="AI582" s="72"/>
      <c r="AJ582" s="72"/>
    </row>
    <row r="583" spans="1:36" s="1" customFormat="1" ht="24.75" customHeight="1">
      <c r="A583" s="21"/>
      <c r="B583" s="21" t="s">
        <v>211</v>
      </c>
      <c r="C583" s="21" t="s">
        <v>27</v>
      </c>
      <c r="D583" s="21" t="s">
        <v>30</v>
      </c>
      <c r="E583" s="21"/>
      <c r="F583" s="141"/>
      <c r="G583" s="21">
        <v>0</v>
      </c>
      <c r="H583" s="26">
        <f t="shared" si="195"/>
        <v>0</v>
      </c>
      <c r="I583" s="26">
        <f t="shared" si="196"/>
        <v>0</v>
      </c>
      <c r="J583" s="26">
        <f t="shared" si="197"/>
        <v>0</v>
      </c>
      <c r="K583" s="26">
        <f t="shared" si="198"/>
        <v>0</v>
      </c>
      <c r="L583" s="21">
        <v>0</v>
      </c>
      <c r="M583" s="21"/>
      <c r="N583" s="21"/>
      <c r="O583" s="21"/>
      <c r="P583" s="21"/>
      <c r="Q583" s="21">
        <v>0</v>
      </c>
      <c r="R583" s="21"/>
      <c r="S583" s="21"/>
      <c r="T583" s="21"/>
      <c r="U583" s="21"/>
      <c r="V583" s="21">
        <v>0</v>
      </c>
      <c r="W583" s="21"/>
      <c r="X583" s="21"/>
      <c r="Y583" s="21"/>
      <c r="Z583" s="21"/>
      <c r="AA583" s="26" t="s">
        <v>31</v>
      </c>
      <c r="AB583" s="28">
        <v>0</v>
      </c>
      <c r="AC583" s="28">
        <v>0</v>
      </c>
      <c r="AD583" s="21" t="s">
        <v>79</v>
      </c>
      <c r="AE583" s="4"/>
      <c r="AF583" s="56"/>
      <c r="AG583" s="72"/>
      <c r="AH583" s="72"/>
      <c r="AI583" s="72"/>
      <c r="AJ583" s="72"/>
    </row>
    <row r="584" spans="1:36" s="1" customFormat="1" ht="24.75" customHeight="1">
      <c r="A584" s="21"/>
      <c r="B584" s="21" t="s">
        <v>212</v>
      </c>
      <c r="C584" s="21" t="s">
        <v>27</v>
      </c>
      <c r="D584" s="21" t="s">
        <v>96</v>
      </c>
      <c r="E584" s="21"/>
      <c r="F584" s="30" t="s">
        <v>213</v>
      </c>
      <c r="G584" s="21">
        <v>0</v>
      </c>
      <c r="H584" s="26">
        <f t="shared" si="195"/>
        <v>0</v>
      </c>
      <c r="I584" s="26">
        <f t="shared" si="196"/>
        <v>0</v>
      </c>
      <c r="J584" s="26">
        <f t="shared" si="197"/>
        <v>0</v>
      </c>
      <c r="K584" s="26">
        <f t="shared" si="198"/>
        <v>0</v>
      </c>
      <c r="L584" s="21">
        <v>0</v>
      </c>
      <c r="M584" s="21"/>
      <c r="N584" s="21"/>
      <c r="O584" s="21"/>
      <c r="P584" s="21"/>
      <c r="Q584" s="21">
        <v>0</v>
      </c>
      <c r="R584" s="21"/>
      <c r="S584" s="21"/>
      <c r="T584" s="21"/>
      <c r="U584" s="21"/>
      <c r="V584" s="21">
        <v>0</v>
      </c>
      <c r="W584" s="21"/>
      <c r="X584" s="21"/>
      <c r="Y584" s="21"/>
      <c r="Z584" s="21"/>
      <c r="AA584" s="26" t="s">
        <v>24</v>
      </c>
      <c r="AB584" s="28">
        <v>0</v>
      </c>
      <c r="AC584" s="28">
        <v>0</v>
      </c>
      <c r="AD584" s="21" t="s">
        <v>79</v>
      </c>
      <c r="AE584" s="4"/>
      <c r="AF584" s="56"/>
      <c r="AG584" s="72"/>
      <c r="AH584" s="72"/>
      <c r="AI584" s="72"/>
      <c r="AJ584" s="72"/>
    </row>
    <row r="585" spans="1:32" s="9" customFormat="1" ht="24.75" customHeight="1">
      <c r="A585" s="21"/>
      <c r="B585" s="21" t="s">
        <v>214</v>
      </c>
      <c r="C585" s="21" t="s">
        <v>23</v>
      </c>
      <c r="D585" s="21" t="s">
        <v>23</v>
      </c>
      <c r="E585" s="21" t="s">
        <v>23</v>
      </c>
      <c r="F585" s="22" t="s">
        <v>23</v>
      </c>
      <c r="G585" s="21">
        <f>G586+G590+G591</f>
        <v>1742.2</v>
      </c>
      <c r="H585" s="26">
        <f t="shared" si="195"/>
        <v>0</v>
      </c>
      <c r="I585" s="26">
        <f t="shared" si="196"/>
        <v>1742.1999999999998</v>
      </c>
      <c r="J585" s="26">
        <f t="shared" si="197"/>
        <v>0</v>
      </c>
      <c r="K585" s="26">
        <f t="shared" si="198"/>
        <v>0</v>
      </c>
      <c r="L585" s="21">
        <f aca="true" t="shared" si="199" ref="L585:P585">L586+L590+L591</f>
        <v>925</v>
      </c>
      <c r="M585" s="21">
        <f t="shared" si="199"/>
        <v>0</v>
      </c>
      <c r="N585" s="21">
        <f t="shared" si="199"/>
        <v>925</v>
      </c>
      <c r="O585" s="21">
        <f t="shared" si="199"/>
        <v>0</v>
      </c>
      <c r="P585" s="21">
        <f t="shared" si="199"/>
        <v>0</v>
      </c>
      <c r="Q585" s="21">
        <f aca="true" t="shared" si="200" ref="Q585:U585">Q586+Q590+Q591</f>
        <v>201.3</v>
      </c>
      <c r="R585" s="21">
        <f t="shared" si="200"/>
        <v>0</v>
      </c>
      <c r="S585" s="21">
        <f t="shared" si="200"/>
        <v>201.3</v>
      </c>
      <c r="T585" s="21">
        <f t="shared" si="200"/>
        <v>0</v>
      </c>
      <c r="U585" s="21">
        <f t="shared" si="200"/>
        <v>0</v>
      </c>
      <c r="V585" s="21">
        <f aca="true" t="shared" si="201" ref="V585:Z585">V586+V590+V591</f>
        <v>615.9</v>
      </c>
      <c r="W585" s="21">
        <f t="shared" si="201"/>
        <v>0</v>
      </c>
      <c r="X585" s="21">
        <f t="shared" si="201"/>
        <v>615.9</v>
      </c>
      <c r="Y585" s="21">
        <f t="shared" si="201"/>
        <v>0</v>
      </c>
      <c r="Z585" s="21">
        <f t="shared" si="201"/>
        <v>0</v>
      </c>
      <c r="AA585" s="21" t="s">
        <v>23</v>
      </c>
      <c r="AB585" s="28"/>
      <c r="AC585" s="28"/>
      <c r="AD585" s="21" t="s">
        <v>23</v>
      </c>
      <c r="AE585" s="158"/>
      <c r="AF585" s="176"/>
    </row>
    <row r="586" spans="1:32" s="9" customFormat="1" ht="22.5" customHeight="1">
      <c r="A586" s="21"/>
      <c r="B586" s="21" t="s">
        <v>216</v>
      </c>
      <c r="C586" s="21" t="s">
        <v>27</v>
      </c>
      <c r="D586" s="21" t="s">
        <v>30</v>
      </c>
      <c r="E586" s="21">
        <f>SUM(E587:E589)</f>
        <v>3</v>
      </c>
      <c r="F586" s="141"/>
      <c r="G586" s="21">
        <f>SUM(G587:G589)</f>
        <v>1125</v>
      </c>
      <c r="H586" s="26">
        <f t="shared" si="195"/>
        <v>0</v>
      </c>
      <c r="I586" s="26">
        <f t="shared" si="196"/>
        <v>1125</v>
      </c>
      <c r="J586" s="26">
        <f t="shared" si="197"/>
        <v>0</v>
      </c>
      <c r="K586" s="26">
        <f t="shared" si="198"/>
        <v>0</v>
      </c>
      <c r="L586" s="21">
        <f>SUM(L587:L589)</f>
        <v>750</v>
      </c>
      <c r="M586" s="21"/>
      <c r="N586" s="21">
        <f>SUM(N587:N589)</f>
        <v>750</v>
      </c>
      <c r="O586" s="21"/>
      <c r="P586" s="21"/>
      <c r="Q586" s="21">
        <f>SUM(Q587:Q589)</f>
        <v>0</v>
      </c>
      <c r="R586" s="21"/>
      <c r="S586" s="21"/>
      <c r="T586" s="21"/>
      <c r="U586" s="21"/>
      <c r="V586" s="21">
        <f>SUM(V587:V589)</f>
        <v>375</v>
      </c>
      <c r="W586" s="21"/>
      <c r="X586" s="21">
        <f>SUM(X587:X589)</f>
        <v>375</v>
      </c>
      <c r="Y586" s="21"/>
      <c r="Z586" s="21"/>
      <c r="AA586" s="26" t="s">
        <v>31</v>
      </c>
      <c r="AB586" s="28">
        <v>50</v>
      </c>
      <c r="AC586" s="28">
        <v>50</v>
      </c>
      <c r="AD586" s="21" t="s">
        <v>218</v>
      </c>
      <c r="AE586" s="158"/>
      <c r="AF586" s="176"/>
    </row>
    <row r="587" spans="1:32" s="9" customFormat="1" ht="33.75" customHeight="1">
      <c r="A587" s="21">
        <v>1</v>
      </c>
      <c r="B587" s="21" t="s">
        <v>1132</v>
      </c>
      <c r="C587" s="21" t="s">
        <v>27</v>
      </c>
      <c r="D587" s="21" t="s">
        <v>30</v>
      </c>
      <c r="E587" s="21">
        <v>1</v>
      </c>
      <c r="F587" s="141" t="s">
        <v>1133</v>
      </c>
      <c r="G587" s="26">
        <f aca="true" t="shared" si="202" ref="G587:G589">SUM(L587,Q587,V587)</f>
        <v>375</v>
      </c>
      <c r="H587" s="26">
        <f t="shared" si="195"/>
        <v>0</v>
      </c>
      <c r="I587" s="26">
        <f t="shared" si="196"/>
        <v>375</v>
      </c>
      <c r="J587" s="26">
        <f t="shared" si="197"/>
        <v>0</v>
      </c>
      <c r="K587" s="26">
        <f t="shared" si="198"/>
        <v>0</v>
      </c>
      <c r="L587" s="21">
        <v>375</v>
      </c>
      <c r="M587" s="21"/>
      <c r="N587" s="21">
        <v>375</v>
      </c>
      <c r="O587" s="21"/>
      <c r="P587" s="21"/>
      <c r="Q587" s="21"/>
      <c r="R587" s="21"/>
      <c r="S587" s="21"/>
      <c r="T587" s="21"/>
      <c r="U587" s="21"/>
      <c r="V587" s="21"/>
      <c r="W587" s="21"/>
      <c r="X587" s="21"/>
      <c r="Y587" s="21"/>
      <c r="Z587" s="21"/>
      <c r="AA587" s="26" t="s">
        <v>31</v>
      </c>
      <c r="AB587" s="28">
        <v>50</v>
      </c>
      <c r="AC587" s="28">
        <v>50</v>
      </c>
      <c r="AD587" s="21" t="s">
        <v>218</v>
      </c>
      <c r="AE587" s="158"/>
      <c r="AF587" s="59"/>
    </row>
    <row r="588" spans="1:32" s="9" customFormat="1" ht="33.75" customHeight="1">
      <c r="A588" s="21">
        <v>2</v>
      </c>
      <c r="B588" s="21" t="s">
        <v>1134</v>
      </c>
      <c r="C588" s="21" t="s">
        <v>27</v>
      </c>
      <c r="D588" s="21" t="s">
        <v>30</v>
      </c>
      <c r="E588" s="21">
        <v>1</v>
      </c>
      <c r="F588" s="141" t="s">
        <v>1133</v>
      </c>
      <c r="G588" s="26">
        <f t="shared" si="202"/>
        <v>375</v>
      </c>
      <c r="H588" s="26">
        <f t="shared" si="195"/>
        <v>0</v>
      </c>
      <c r="I588" s="26">
        <f t="shared" si="196"/>
        <v>375</v>
      </c>
      <c r="J588" s="26">
        <f t="shared" si="197"/>
        <v>0</v>
      </c>
      <c r="K588" s="26">
        <f t="shared" si="198"/>
        <v>0</v>
      </c>
      <c r="L588" s="21">
        <v>375</v>
      </c>
      <c r="M588" s="21"/>
      <c r="N588" s="21">
        <v>375</v>
      </c>
      <c r="O588" s="21"/>
      <c r="P588" s="21"/>
      <c r="Q588" s="21"/>
      <c r="R588" s="21"/>
      <c r="S588" s="21"/>
      <c r="T588" s="21"/>
      <c r="U588" s="21"/>
      <c r="V588" s="21"/>
      <c r="W588" s="21"/>
      <c r="X588" s="21"/>
      <c r="Y588" s="21"/>
      <c r="Z588" s="21"/>
      <c r="AA588" s="26" t="s">
        <v>31</v>
      </c>
      <c r="AB588" s="28">
        <v>50</v>
      </c>
      <c r="AC588" s="28">
        <v>50</v>
      </c>
      <c r="AD588" s="21" t="s">
        <v>218</v>
      </c>
      <c r="AE588" s="158"/>
      <c r="AF588" s="59"/>
    </row>
    <row r="589" spans="1:32" s="9" customFormat="1" ht="33.75" customHeight="1">
      <c r="A589" s="21">
        <v>3</v>
      </c>
      <c r="B589" s="21" t="s">
        <v>1135</v>
      </c>
      <c r="C589" s="21" t="s">
        <v>279</v>
      </c>
      <c r="D589" s="21" t="s">
        <v>30</v>
      </c>
      <c r="E589" s="21">
        <v>1</v>
      </c>
      <c r="F589" s="141" t="s">
        <v>1136</v>
      </c>
      <c r="G589" s="26">
        <f t="shared" si="202"/>
        <v>375</v>
      </c>
      <c r="H589" s="26">
        <f t="shared" si="195"/>
        <v>0</v>
      </c>
      <c r="I589" s="26">
        <f t="shared" si="196"/>
        <v>375</v>
      </c>
      <c r="J589" s="26">
        <f t="shared" si="197"/>
        <v>0</v>
      </c>
      <c r="K589" s="26">
        <f t="shared" si="198"/>
        <v>0</v>
      </c>
      <c r="L589" s="21"/>
      <c r="M589" s="21"/>
      <c r="N589" s="21"/>
      <c r="O589" s="21"/>
      <c r="P589" s="21"/>
      <c r="Q589" s="21"/>
      <c r="R589" s="21"/>
      <c r="S589" s="21"/>
      <c r="T589" s="21"/>
      <c r="U589" s="21"/>
      <c r="V589" s="21">
        <v>375</v>
      </c>
      <c r="W589" s="21"/>
      <c r="X589" s="21">
        <v>375</v>
      </c>
      <c r="Y589" s="21"/>
      <c r="Z589" s="21"/>
      <c r="AA589" s="26" t="s">
        <v>31</v>
      </c>
      <c r="AB589" s="28">
        <v>50</v>
      </c>
      <c r="AC589" s="28">
        <v>80</v>
      </c>
      <c r="AD589" s="21" t="s">
        <v>218</v>
      </c>
      <c r="AE589" s="158"/>
      <c r="AF589" s="176"/>
    </row>
    <row r="590" spans="1:32" s="9" customFormat="1" ht="18.75" customHeight="1">
      <c r="A590" s="21"/>
      <c r="B590" s="21" t="s">
        <v>219</v>
      </c>
      <c r="C590" s="21"/>
      <c r="D590" s="21"/>
      <c r="E590" s="21"/>
      <c r="F590" s="141"/>
      <c r="G590" s="21"/>
      <c r="H590" s="26">
        <f t="shared" si="195"/>
        <v>0</v>
      </c>
      <c r="I590" s="26">
        <f t="shared" si="196"/>
        <v>0</v>
      </c>
      <c r="J590" s="26">
        <f t="shared" si="197"/>
        <v>0</v>
      </c>
      <c r="K590" s="26">
        <f t="shared" si="198"/>
        <v>0</v>
      </c>
      <c r="L590" s="21"/>
      <c r="M590" s="21"/>
      <c r="N590" s="21"/>
      <c r="O590" s="21"/>
      <c r="P590" s="21"/>
      <c r="Q590" s="21"/>
      <c r="R590" s="21"/>
      <c r="S590" s="21"/>
      <c r="T590" s="21"/>
      <c r="U590" s="21"/>
      <c r="V590" s="21"/>
      <c r="W590" s="21"/>
      <c r="X590" s="21"/>
      <c r="Y590" s="21"/>
      <c r="Z590" s="21"/>
      <c r="AA590" s="26" t="s">
        <v>31</v>
      </c>
      <c r="AB590" s="28"/>
      <c r="AC590" s="28"/>
      <c r="AD590" s="21"/>
      <c r="AE590" s="158"/>
      <c r="AF590" s="176"/>
    </row>
    <row r="591" spans="1:32" s="9" customFormat="1" ht="19.5" customHeight="1">
      <c r="A591" s="21"/>
      <c r="B591" s="21" t="s">
        <v>220</v>
      </c>
      <c r="C591" s="21" t="s">
        <v>27</v>
      </c>
      <c r="D591" s="21" t="s">
        <v>96</v>
      </c>
      <c r="E591" s="21">
        <f>E592+E594+E596</f>
        <v>1290</v>
      </c>
      <c r="F591" s="141"/>
      <c r="G591" s="21">
        <f>G592+G594+G596</f>
        <v>617.2</v>
      </c>
      <c r="H591" s="26">
        <f t="shared" si="195"/>
        <v>0</v>
      </c>
      <c r="I591" s="26">
        <f t="shared" si="196"/>
        <v>617.2</v>
      </c>
      <c r="J591" s="26">
        <f t="shared" si="197"/>
        <v>0</v>
      </c>
      <c r="K591" s="26">
        <f t="shared" si="198"/>
        <v>0</v>
      </c>
      <c r="L591" s="21">
        <f>L592+L594+L596</f>
        <v>175</v>
      </c>
      <c r="M591" s="21"/>
      <c r="N591" s="21">
        <f>N592+N594+N596</f>
        <v>175</v>
      </c>
      <c r="O591" s="21"/>
      <c r="P591" s="21"/>
      <c r="Q591" s="21">
        <f>Q592+Q594+Q596</f>
        <v>201.3</v>
      </c>
      <c r="R591" s="21"/>
      <c r="S591" s="21">
        <f>S592+S594+S596</f>
        <v>201.3</v>
      </c>
      <c r="T591" s="21"/>
      <c r="U591" s="21"/>
      <c r="V591" s="21">
        <f>V592+V594+V596</f>
        <v>240.9</v>
      </c>
      <c r="W591" s="21"/>
      <c r="X591" s="21">
        <f>X592+X594+X596</f>
        <v>240.9</v>
      </c>
      <c r="Y591" s="21"/>
      <c r="Z591" s="21"/>
      <c r="AA591" s="26" t="s">
        <v>24</v>
      </c>
      <c r="AB591" s="28">
        <v>156</v>
      </c>
      <c r="AC591" s="28">
        <v>156</v>
      </c>
      <c r="AD591" s="21" t="s">
        <v>218</v>
      </c>
      <c r="AE591" s="158"/>
      <c r="AF591" s="176"/>
    </row>
    <row r="592" spans="1:32" s="9" customFormat="1" ht="24.75" customHeight="1">
      <c r="A592" s="21"/>
      <c r="B592" s="21" t="s">
        <v>222</v>
      </c>
      <c r="C592" s="21" t="s">
        <v>27</v>
      </c>
      <c r="D592" s="21" t="s">
        <v>96</v>
      </c>
      <c r="E592" s="21">
        <f aca="true" t="shared" si="203" ref="E592:E596">SUM(E593:E593)</f>
        <v>156</v>
      </c>
      <c r="F592" s="141" t="s">
        <v>1137</v>
      </c>
      <c r="G592" s="21">
        <f aca="true" t="shared" si="204" ref="G592:G596">SUM(G593:G593)</f>
        <v>284.40000000000003</v>
      </c>
      <c r="H592" s="26">
        <f t="shared" si="195"/>
        <v>0</v>
      </c>
      <c r="I592" s="26">
        <f t="shared" si="196"/>
        <v>284.40000000000003</v>
      </c>
      <c r="J592" s="26">
        <f t="shared" si="197"/>
        <v>0</v>
      </c>
      <c r="K592" s="26">
        <f t="shared" si="198"/>
        <v>0</v>
      </c>
      <c r="L592" s="21">
        <f aca="true" t="shared" si="205" ref="L592:L596">SUM(L593:L593)</f>
        <v>77.4</v>
      </c>
      <c r="M592" s="21"/>
      <c r="N592" s="21">
        <v>77.4</v>
      </c>
      <c r="O592" s="21"/>
      <c r="P592" s="21"/>
      <c r="Q592" s="21">
        <f aca="true" t="shared" si="206" ref="Q592:Q596">SUM(Q593:Q593)</f>
        <v>93.7</v>
      </c>
      <c r="R592" s="21"/>
      <c r="S592" s="21">
        <v>93.7</v>
      </c>
      <c r="T592" s="21"/>
      <c r="U592" s="21"/>
      <c r="V592" s="21">
        <f aca="true" t="shared" si="207" ref="V592:V596">SUM(V593:V593)</f>
        <v>113.3</v>
      </c>
      <c r="W592" s="21"/>
      <c r="X592" s="21">
        <v>113.3</v>
      </c>
      <c r="Y592" s="21"/>
      <c r="Z592" s="21"/>
      <c r="AA592" s="26" t="s">
        <v>24</v>
      </c>
      <c r="AB592" s="28">
        <f aca="true" t="shared" si="208" ref="AB592:AB596">SUM(AB593:AB593)</f>
        <v>156</v>
      </c>
      <c r="AC592" s="28">
        <f aca="true" t="shared" si="209" ref="AC592:AC596">SUM(AC593:AC593)</f>
        <v>156</v>
      </c>
      <c r="AD592" s="21" t="s">
        <v>218</v>
      </c>
      <c r="AE592" s="158"/>
      <c r="AF592" s="176"/>
    </row>
    <row r="593" spans="1:32" s="9" customFormat="1" ht="24.75" customHeight="1">
      <c r="A593" s="21">
        <v>1</v>
      </c>
      <c r="B593" s="21" t="s">
        <v>1138</v>
      </c>
      <c r="C593" s="21" t="s">
        <v>27</v>
      </c>
      <c r="D593" s="21" t="s">
        <v>96</v>
      </c>
      <c r="E593" s="21">
        <v>156</v>
      </c>
      <c r="F593" s="22" t="s">
        <v>1139</v>
      </c>
      <c r="G593" s="26">
        <f aca="true" t="shared" si="210" ref="G593:G597">SUM(L593,Q593,V593)</f>
        <v>284.40000000000003</v>
      </c>
      <c r="H593" s="26">
        <f t="shared" si="195"/>
        <v>0</v>
      </c>
      <c r="I593" s="26">
        <f t="shared" si="196"/>
        <v>284.40000000000003</v>
      </c>
      <c r="J593" s="26">
        <f t="shared" si="197"/>
        <v>0</v>
      </c>
      <c r="K593" s="26">
        <f t="shared" si="198"/>
        <v>0</v>
      </c>
      <c r="L593" s="21">
        <v>77.4</v>
      </c>
      <c r="M593" s="21"/>
      <c r="N593" s="21">
        <v>77.4</v>
      </c>
      <c r="O593" s="21"/>
      <c r="P593" s="21"/>
      <c r="Q593" s="21">
        <v>93.7</v>
      </c>
      <c r="R593" s="21"/>
      <c r="S593" s="21">
        <v>93.7</v>
      </c>
      <c r="T593" s="21"/>
      <c r="U593" s="21"/>
      <c r="V593" s="21">
        <v>113.3</v>
      </c>
      <c r="W593" s="21"/>
      <c r="X593" s="21">
        <v>113.3</v>
      </c>
      <c r="Y593" s="21"/>
      <c r="Z593" s="21"/>
      <c r="AA593" s="26" t="s">
        <v>24</v>
      </c>
      <c r="AB593" s="28">
        <v>156</v>
      </c>
      <c r="AC593" s="28">
        <v>156</v>
      </c>
      <c r="AD593" s="21" t="s">
        <v>218</v>
      </c>
      <c r="AE593" s="158"/>
      <c r="AF593" s="176"/>
    </row>
    <row r="594" spans="1:32" s="9" customFormat="1" ht="24.75" customHeight="1">
      <c r="A594" s="21"/>
      <c r="B594" s="21" t="s">
        <v>224</v>
      </c>
      <c r="C594" s="21" t="s">
        <v>27</v>
      </c>
      <c r="D594" s="21" t="s">
        <v>96</v>
      </c>
      <c r="E594" s="21">
        <f t="shared" si="203"/>
        <v>597</v>
      </c>
      <c r="F594" s="141" t="s">
        <v>1137</v>
      </c>
      <c r="G594" s="21">
        <f t="shared" si="204"/>
        <v>172.8</v>
      </c>
      <c r="H594" s="26">
        <f t="shared" si="195"/>
        <v>0</v>
      </c>
      <c r="I594" s="26">
        <f t="shared" si="196"/>
        <v>172.8</v>
      </c>
      <c r="J594" s="26">
        <f t="shared" si="197"/>
        <v>0</v>
      </c>
      <c r="K594" s="26">
        <f t="shared" si="198"/>
        <v>0</v>
      </c>
      <c r="L594" s="21">
        <f t="shared" si="205"/>
        <v>57.6</v>
      </c>
      <c r="M594" s="21"/>
      <c r="N594" s="21">
        <v>57.6</v>
      </c>
      <c r="O594" s="21"/>
      <c r="P594" s="21"/>
      <c r="Q594" s="21">
        <f t="shared" si="206"/>
        <v>57.6</v>
      </c>
      <c r="R594" s="21"/>
      <c r="S594" s="21">
        <v>57.6</v>
      </c>
      <c r="T594" s="21"/>
      <c r="U594" s="21"/>
      <c r="V594" s="21">
        <f t="shared" si="207"/>
        <v>57.6</v>
      </c>
      <c r="W594" s="21"/>
      <c r="X594" s="21">
        <v>57.6</v>
      </c>
      <c r="Y594" s="21"/>
      <c r="Z594" s="21"/>
      <c r="AA594" s="26" t="s">
        <v>24</v>
      </c>
      <c r="AB594" s="28">
        <f t="shared" si="208"/>
        <v>597</v>
      </c>
      <c r="AC594" s="28">
        <f t="shared" si="209"/>
        <v>597</v>
      </c>
      <c r="AD594" s="21" t="s">
        <v>218</v>
      </c>
      <c r="AE594" s="158"/>
      <c r="AF594" s="176"/>
    </row>
    <row r="595" spans="1:32" s="9" customFormat="1" ht="24.75" customHeight="1">
      <c r="A595" s="21">
        <v>1</v>
      </c>
      <c r="B595" s="21" t="s">
        <v>1140</v>
      </c>
      <c r="C595" s="21" t="s">
        <v>27</v>
      </c>
      <c r="D595" s="21" t="s">
        <v>96</v>
      </c>
      <c r="E595" s="21">
        <v>597</v>
      </c>
      <c r="F595" s="22" t="s">
        <v>1141</v>
      </c>
      <c r="G595" s="26">
        <f t="shared" si="210"/>
        <v>172.8</v>
      </c>
      <c r="H595" s="26">
        <f t="shared" si="195"/>
        <v>0</v>
      </c>
      <c r="I595" s="26">
        <f t="shared" si="196"/>
        <v>172.8</v>
      </c>
      <c r="J595" s="26">
        <f t="shared" si="197"/>
        <v>0</v>
      </c>
      <c r="K595" s="26">
        <f t="shared" si="198"/>
        <v>0</v>
      </c>
      <c r="L595" s="21">
        <v>57.6</v>
      </c>
      <c r="M595" s="21"/>
      <c r="N595" s="21">
        <v>57.6</v>
      </c>
      <c r="O595" s="21"/>
      <c r="P595" s="21"/>
      <c r="Q595" s="21">
        <v>57.6</v>
      </c>
      <c r="R595" s="21"/>
      <c r="S595" s="21">
        <v>57.6</v>
      </c>
      <c r="T595" s="21"/>
      <c r="U595" s="21"/>
      <c r="V595" s="21">
        <v>57.6</v>
      </c>
      <c r="W595" s="21"/>
      <c r="X595" s="21">
        <v>57.6</v>
      </c>
      <c r="Y595" s="21"/>
      <c r="Z595" s="21"/>
      <c r="AA595" s="26" t="s">
        <v>24</v>
      </c>
      <c r="AB595" s="28">
        <v>597</v>
      </c>
      <c r="AC595" s="28">
        <v>597</v>
      </c>
      <c r="AD595" s="21" t="s">
        <v>218</v>
      </c>
      <c r="AE595" s="158"/>
      <c r="AF595" s="176"/>
    </row>
    <row r="596" spans="1:36" s="9" customFormat="1" ht="24.75" customHeight="1">
      <c r="A596" s="174"/>
      <c r="B596" s="174" t="s">
        <v>226</v>
      </c>
      <c r="C596" s="174" t="s">
        <v>27</v>
      </c>
      <c r="D596" s="174" t="s">
        <v>96</v>
      </c>
      <c r="E596" s="174">
        <f t="shared" si="203"/>
        <v>537</v>
      </c>
      <c r="F596" s="175" t="s">
        <v>1137</v>
      </c>
      <c r="G596" s="21">
        <f t="shared" si="204"/>
        <v>160</v>
      </c>
      <c r="H596" s="26">
        <f t="shared" si="195"/>
        <v>0</v>
      </c>
      <c r="I596" s="26">
        <f t="shared" si="196"/>
        <v>160</v>
      </c>
      <c r="J596" s="26">
        <f t="shared" si="197"/>
        <v>0</v>
      </c>
      <c r="K596" s="26">
        <f t="shared" si="198"/>
        <v>0</v>
      </c>
      <c r="L596" s="21">
        <f t="shared" si="205"/>
        <v>40</v>
      </c>
      <c r="M596" s="21"/>
      <c r="N596" s="21">
        <v>40</v>
      </c>
      <c r="O596" s="21"/>
      <c r="P596" s="21"/>
      <c r="Q596" s="21">
        <f t="shared" si="206"/>
        <v>50</v>
      </c>
      <c r="R596" s="21"/>
      <c r="S596" s="21">
        <v>50</v>
      </c>
      <c r="T596" s="21"/>
      <c r="U596" s="21"/>
      <c r="V596" s="21">
        <f t="shared" si="207"/>
        <v>70</v>
      </c>
      <c r="W596" s="21"/>
      <c r="X596" s="21">
        <v>70</v>
      </c>
      <c r="Y596" s="21"/>
      <c r="Z596" s="21"/>
      <c r="AA596" s="26" t="s">
        <v>24</v>
      </c>
      <c r="AB596" s="28">
        <f t="shared" si="208"/>
        <v>537</v>
      </c>
      <c r="AC596" s="28">
        <f t="shared" si="209"/>
        <v>537</v>
      </c>
      <c r="AD596" s="21" t="s">
        <v>218</v>
      </c>
      <c r="AE596" s="158"/>
      <c r="AF596" s="176"/>
      <c r="AJ596" s="158"/>
    </row>
    <row r="597" spans="1:256" s="10" customFormat="1" ht="24.75" customHeight="1">
      <c r="A597" s="66">
        <v>1</v>
      </c>
      <c r="B597" s="66" t="s">
        <v>1142</v>
      </c>
      <c r="C597" s="21" t="s">
        <v>27</v>
      </c>
      <c r="D597" s="21" t="s">
        <v>96</v>
      </c>
      <c r="E597" s="21">
        <v>537</v>
      </c>
      <c r="F597" s="22" t="s">
        <v>1143</v>
      </c>
      <c r="G597" s="26">
        <f t="shared" si="210"/>
        <v>160</v>
      </c>
      <c r="H597" s="26">
        <f t="shared" si="195"/>
        <v>0</v>
      </c>
      <c r="I597" s="26">
        <f t="shared" si="196"/>
        <v>160</v>
      </c>
      <c r="J597" s="26">
        <f t="shared" si="197"/>
        <v>0</v>
      </c>
      <c r="K597" s="26">
        <f t="shared" si="198"/>
        <v>0</v>
      </c>
      <c r="L597" s="92">
        <v>40</v>
      </c>
      <c r="M597" s="92"/>
      <c r="N597" s="92">
        <v>40</v>
      </c>
      <c r="O597" s="92"/>
      <c r="P597" s="92"/>
      <c r="Q597" s="92">
        <v>50</v>
      </c>
      <c r="R597" s="92"/>
      <c r="S597" s="92">
        <v>50</v>
      </c>
      <c r="T597" s="92"/>
      <c r="U597" s="92"/>
      <c r="V597" s="92">
        <v>70</v>
      </c>
      <c r="W597" s="92"/>
      <c r="X597" s="92">
        <v>70</v>
      </c>
      <c r="Y597" s="92"/>
      <c r="Z597" s="92"/>
      <c r="AA597" s="26" t="s">
        <v>24</v>
      </c>
      <c r="AB597" s="28">
        <v>537</v>
      </c>
      <c r="AC597" s="28">
        <v>537</v>
      </c>
      <c r="AD597" s="21" t="s">
        <v>218</v>
      </c>
      <c r="AE597" s="158"/>
      <c r="AF597" s="66"/>
      <c r="AL597" s="72"/>
      <c r="AM597" s="72"/>
      <c r="AN597" s="72"/>
      <c r="AO597" s="72"/>
      <c r="AP597" s="72"/>
      <c r="AQ597" s="72"/>
      <c r="AR597" s="72"/>
      <c r="AS597" s="72"/>
      <c r="AT597" s="72"/>
      <c r="AU597" s="72"/>
      <c r="AV597" s="72"/>
      <c r="AW597" s="72"/>
      <c r="AX597" s="72"/>
      <c r="AY597" s="72"/>
      <c r="AZ597" s="72"/>
      <c r="BA597" s="72"/>
      <c r="BB597" s="72"/>
      <c r="BC597" s="72"/>
      <c r="BD597" s="72"/>
      <c r="BE597" s="72"/>
      <c r="BF597" s="72"/>
      <c r="BG597" s="72"/>
      <c r="BH597" s="72"/>
      <c r="BI597" s="72"/>
      <c r="BJ597" s="72"/>
      <c r="BK597" s="72"/>
      <c r="BL597" s="72"/>
      <c r="BM597" s="72"/>
      <c r="BN597" s="72"/>
      <c r="BO597" s="72"/>
      <c r="BP597" s="72"/>
      <c r="BQ597" s="72"/>
      <c r="BR597" s="72"/>
      <c r="BS597" s="72"/>
      <c r="BT597" s="72"/>
      <c r="BU597" s="72"/>
      <c r="BV597" s="72"/>
      <c r="BW597" s="72"/>
      <c r="BX597" s="72"/>
      <c r="BY597" s="72"/>
      <c r="BZ597" s="72"/>
      <c r="CA597" s="72"/>
      <c r="CB597" s="72"/>
      <c r="CC597" s="72"/>
      <c r="CD597" s="72"/>
      <c r="CE597" s="72"/>
      <c r="CF597" s="72"/>
      <c r="CG597" s="72"/>
      <c r="CH597" s="72"/>
      <c r="CI597" s="72"/>
      <c r="CJ597" s="72"/>
      <c r="CK597" s="72"/>
      <c r="CL597" s="72"/>
      <c r="CM597" s="72"/>
      <c r="CN597" s="72"/>
      <c r="CO597" s="72"/>
      <c r="CP597" s="72"/>
      <c r="CQ597" s="72"/>
      <c r="CR597" s="72"/>
      <c r="CS597" s="72"/>
      <c r="CT597" s="72"/>
      <c r="CU597" s="72"/>
      <c r="CV597" s="72"/>
      <c r="CW597" s="72"/>
      <c r="CX597" s="72"/>
      <c r="CY597" s="72"/>
      <c r="CZ597" s="72"/>
      <c r="DA597" s="72"/>
      <c r="DB597" s="72"/>
      <c r="DC597" s="72"/>
      <c r="DD597" s="72"/>
      <c r="DE597" s="72"/>
      <c r="DF597" s="72"/>
      <c r="DG597" s="72"/>
      <c r="DH597" s="72"/>
      <c r="DI597" s="72"/>
      <c r="DJ597" s="72"/>
      <c r="DK597" s="72"/>
      <c r="DL597" s="72"/>
      <c r="DM597" s="72"/>
      <c r="DN597" s="72"/>
      <c r="DO597" s="72"/>
      <c r="DP597" s="72"/>
      <c r="DQ597" s="72"/>
      <c r="DR597" s="72"/>
      <c r="DS597" s="72"/>
      <c r="DT597" s="72"/>
      <c r="DU597" s="72"/>
      <c r="DV597" s="72"/>
      <c r="DW597" s="72"/>
      <c r="DX597" s="72"/>
      <c r="DY597" s="72"/>
      <c r="DZ597" s="72"/>
      <c r="EA597" s="72"/>
      <c r="EB597" s="72"/>
      <c r="EC597" s="72"/>
      <c r="ED597" s="72"/>
      <c r="EE597" s="72"/>
      <c r="EF597" s="72"/>
      <c r="EG597" s="72"/>
      <c r="EH597" s="72"/>
      <c r="EI597" s="72"/>
      <c r="EJ597" s="72"/>
      <c r="EK597" s="72"/>
      <c r="EL597" s="72"/>
      <c r="EM597" s="72"/>
      <c r="EN597" s="72"/>
      <c r="EO597" s="72"/>
      <c r="EP597" s="72"/>
      <c r="EQ597" s="72"/>
      <c r="ER597" s="72"/>
      <c r="ES597" s="72"/>
      <c r="ET597" s="72"/>
      <c r="EU597" s="72"/>
      <c r="EV597" s="72"/>
      <c r="EW597" s="72"/>
      <c r="EX597" s="72"/>
      <c r="EY597" s="72"/>
      <c r="EZ597" s="72"/>
      <c r="FA597" s="72"/>
      <c r="FB597" s="72"/>
      <c r="FC597" s="72"/>
      <c r="FD597" s="72"/>
      <c r="FE597" s="72"/>
      <c r="FF597" s="72"/>
      <c r="FG597" s="72"/>
      <c r="FH597" s="72"/>
      <c r="FI597" s="72"/>
      <c r="FJ597" s="72"/>
      <c r="FK597" s="72"/>
      <c r="FL597" s="72"/>
      <c r="FM597" s="72"/>
      <c r="FN597" s="72"/>
      <c r="FO597" s="72"/>
      <c r="FP597" s="72"/>
      <c r="FQ597" s="72"/>
      <c r="FR597" s="72"/>
      <c r="FS597" s="72"/>
      <c r="FT597" s="72"/>
      <c r="FU597" s="72"/>
      <c r="FV597" s="72"/>
      <c r="FW597" s="72"/>
      <c r="FX597" s="72"/>
      <c r="FY597" s="72"/>
      <c r="FZ597" s="72"/>
      <c r="GA597" s="72"/>
      <c r="GB597" s="72"/>
      <c r="GC597" s="72"/>
      <c r="GD597" s="72"/>
      <c r="GE597" s="72"/>
      <c r="GF597" s="72"/>
      <c r="GG597" s="72"/>
      <c r="GH597" s="72"/>
      <c r="GI597" s="72"/>
      <c r="GJ597" s="72"/>
      <c r="GK597" s="72"/>
      <c r="GL597" s="72"/>
      <c r="GM597" s="72"/>
      <c r="GN597" s="72"/>
      <c r="GO597" s="72"/>
      <c r="GP597" s="72"/>
      <c r="GQ597" s="72"/>
      <c r="GR597" s="72"/>
      <c r="GS597" s="72"/>
      <c r="GT597" s="72"/>
      <c r="GU597" s="72"/>
      <c r="GV597" s="72"/>
      <c r="GW597" s="72"/>
      <c r="GX597" s="72"/>
      <c r="GY597" s="72"/>
      <c r="GZ597" s="72"/>
      <c r="HA597" s="72"/>
      <c r="HB597" s="72"/>
      <c r="HC597" s="72"/>
      <c r="HD597" s="72"/>
      <c r="HE597" s="72"/>
      <c r="HF597" s="72"/>
      <c r="HG597" s="72"/>
      <c r="HH597" s="72"/>
      <c r="HI597" s="72"/>
      <c r="HJ597" s="72"/>
      <c r="HK597" s="72"/>
      <c r="HL597" s="72"/>
      <c r="HM597" s="72"/>
      <c r="HN597" s="72"/>
      <c r="HO597" s="72"/>
      <c r="HP597" s="72"/>
      <c r="HQ597" s="72"/>
      <c r="HR597" s="72"/>
      <c r="HS597" s="72"/>
      <c r="HT597" s="72"/>
      <c r="HU597" s="72"/>
      <c r="HV597" s="72"/>
      <c r="HW597" s="72"/>
      <c r="HX597" s="72"/>
      <c r="HY597" s="72"/>
      <c r="HZ597" s="72"/>
      <c r="IA597" s="72"/>
      <c r="IB597" s="72"/>
      <c r="IC597" s="72"/>
      <c r="ID597" s="72"/>
      <c r="IE597" s="72"/>
      <c r="IF597" s="72"/>
      <c r="IG597" s="72"/>
      <c r="IH597" s="72"/>
      <c r="II597" s="72"/>
      <c r="IJ597" s="72"/>
      <c r="IK597" s="72"/>
      <c r="IL597" s="72"/>
      <c r="IM597" s="72"/>
      <c r="IN597" s="72"/>
      <c r="IO597" s="72"/>
      <c r="IP597" s="72"/>
      <c r="IQ597" s="72"/>
      <c r="IR597" s="72"/>
      <c r="IS597" s="72"/>
      <c r="IT597" s="72"/>
      <c r="IU597" s="72"/>
      <c r="IV597" s="76"/>
    </row>
    <row r="598" spans="5:37" s="1" customFormat="1" ht="24.75" customHeight="1">
      <c r="E598" s="11"/>
      <c r="G598" s="11"/>
      <c r="H598" s="11"/>
      <c r="I598" s="11"/>
      <c r="J598" s="11"/>
      <c r="K598" s="11"/>
      <c r="L598" s="11"/>
      <c r="M598" s="11"/>
      <c r="N598" s="11"/>
      <c r="O598" s="11"/>
      <c r="P598" s="11"/>
      <c r="Q598" s="11"/>
      <c r="R598" s="11"/>
      <c r="S598" s="11"/>
      <c r="T598" s="11"/>
      <c r="U598" s="11"/>
      <c r="V598" s="11"/>
      <c r="W598" s="11"/>
      <c r="X598" s="11"/>
      <c r="Y598" s="11"/>
      <c r="Z598" s="11"/>
      <c r="AB598" s="12"/>
      <c r="AC598" s="12"/>
      <c r="AD598" s="11"/>
      <c r="AE598" s="54"/>
      <c r="AF598" s="11"/>
      <c r="AI598" s="76"/>
      <c r="AJ598" s="54"/>
      <c r="AK598" s="72"/>
    </row>
    <row r="599" spans="5:37" s="1" customFormat="1" ht="24.75" customHeight="1">
      <c r="E599" s="11"/>
      <c r="G599" s="11"/>
      <c r="H599" s="11"/>
      <c r="I599" s="11"/>
      <c r="J599" s="11"/>
      <c r="K599" s="11"/>
      <c r="L599" s="11"/>
      <c r="M599" s="11"/>
      <c r="N599" s="11"/>
      <c r="O599" s="11"/>
      <c r="P599" s="11"/>
      <c r="Q599" s="11"/>
      <c r="R599" s="11"/>
      <c r="S599" s="11"/>
      <c r="T599" s="11"/>
      <c r="U599" s="11"/>
      <c r="V599" s="11"/>
      <c r="W599" s="11"/>
      <c r="X599" s="11"/>
      <c r="Y599" s="11"/>
      <c r="Z599" s="11"/>
      <c r="AB599" s="12"/>
      <c r="AC599" s="12"/>
      <c r="AD599" s="11"/>
      <c r="AE599" s="54"/>
      <c r="AF599" s="11"/>
      <c r="AI599" s="76"/>
      <c r="AJ599" s="72"/>
      <c r="AK599" s="72"/>
    </row>
    <row r="600" spans="5:35" s="1" customFormat="1" ht="24.75" customHeight="1">
      <c r="E600" s="11"/>
      <c r="G600" s="11"/>
      <c r="H600" s="11"/>
      <c r="I600" s="11"/>
      <c r="J600" s="11"/>
      <c r="K600" s="11"/>
      <c r="L600" s="11"/>
      <c r="M600" s="11"/>
      <c r="N600" s="11"/>
      <c r="O600" s="11"/>
      <c r="P600" s="11"/>
      <c r="Q600" s="11"/>
      <c r="R600" s="11"/>
      <c r="S600" s="11"/>
      <c r="T600" s="11"/>
      <c r="U600" s="11"/>
      <c r="V600" s="11"/>
      <c r="W600" s="11"/>
      <c r="X600" s="11"/>
      <c r="Y600" s="11"/>
      <c r="Z600" s="11"/>
      <c r="AB600" s="12"/>
      <c r="AC600" s="12"/>
      <c r="AD600" s="11"/>
      <c r="AE600" s="54"/>
      <c r="AF600" s="11"/>
      <c r="AI600" s="14"/>
    </row>
    <row r="601" spans="5:35" s="1" customFormat="1" ht="24.75" customHeight="1">
      <c r="E601" s="11"/>
      <c r="G601" s="11"/>
      <c r="H601" s="11"/>
      <c r="I601" s="11"/>
      <c r="J601" s="11"/>
      <c r="K601" s="11"/>
      <c r="L601" s="11"/>
      <c r="M601" s="11"/>
      <c r="N601" s="11"/>
      <c r="O601" s="11"/>
      <c r="P601" s="11"/>
      <c r="Q601" s="11"/>
      <c r="R601" s="11"/>
      <c r="S601" s="11"/>
      <c r="T601" s="11"/>
      <c r="U601" s="11"/>
      <c r="V601" s="11"/>
      <c r="W601" s="11"/>
      <c r="X601" s="11"/>
      <c r="Y601" s="11"/>
      <c r="Z601" s="11"/>
      <c r="AB601" s="12"/>
      <c r="AC601" s="12"/>
      <c r="AD601" s="11"/>
      <c r="AE601" s="54"/>
      <c r="AF601" s="11"/>
      <c r="AI601" s="14"/>
    </row>
    <row r="602" spans="5:35" s="1" customFormat="1" ht="24.75" customHeight="1">
      <c r="E602" s="11"/>
      <c r="G602" s="11"/>
      <c r="H602" s="11"/>
      <c r="I602" s="11"/>
      <c r="J602" s="11"/>
      <c r="K602" s="11"/>
      <c r="L602" s="11"/>
      <c r="M602" s="11"/>
      <c r="N602" s="11"/>
      <c r="O602" s="11"/>
      <c r="P602" s="11"/>
      <c r="Q602" s="11"/>
      <c r="R602" s="11"/>
      <c r="S602" s="11"/>
      <c r="T602" s="11"/>
      <c r="U602" s="11"/>
      <c r="V602" s="11"/>
      <c r="W602" s="11"/>
      <c r="X602" s="11"/>
      <c r="Y602" s="11"/>
      <c r="Z602" s="11"/>
      <c r="AB602" s="12"/>
      <c r="AC602" s="12"/>
      <c r="AD602" s="11"/>
      <c r="AE602" s="54"/>
      <c r="AF602" s="11"/>
      <c r="AI602" s="14"/>
    </row>
    <row r="603" spans="5:35" s="1" customFormat="1" ht="24.75" customHeight="1">
      <c r="E603" s="11"/>
      <c r="G603" s="11"/>
      <c r="H603" s="11"/>
      <c r="I603" s="11"/>
      <c r="J603" s="11"/>
      <c r="K603" s="11"/>
      <c r="L603" s="11"/>
      <c r="M603" s="11"/>
      <c r="N603" s="11"/>
      <c r="O603" s="11"/>
      <c r="P603" s="11"/>
      <c r="Q603" s="11"/>
      <c r="R603" s="11"/>
      <c r="S603" s="11"/>
      <c r="T603" s="11"/>
      <c r="U603" s="11"/>
      <c r="V603" s="11"/>
      <c r="W603" s="11"/>
      <c r="X603" s="11"/>
      <c r="Y603" s="11"/>
      <c r="Z603" s="11"/>
      <c r="AB603" s="12"/>
      <c r="AC603" s="12"/>
      <c r="AD603" s="11"/>
      <c r="AE603" s="54"/>
      <c r="AF603" s="11"/>
      <c r="AI603" s="14"/>
    </row>
    <row r="604" spans="5:35" s="1" customFormat="1" ht="24.75" customHeight="1">
      <c r="E604" s="11"/>
      <c r="G604" s="11"/>
      <c r="H604" s="11"/>
      <c r="I604" s="11"/>
      <c r="J604" s="11"/>
      <c r="K604" s="11"/>
      <c r="L604" s="11"/>
      <c r="M604" s="11"/>
      <c r="N604" s="11"/>
      <c r="O604" s="11"/>
      <c r="P604" s="11"/>
      <c r="Q604" s="11"/>
      <c r="R604" s="11"/>
      <c r="S604" s="11"/>
      <c r="T604" s="11"/>
      <c r="U604" s="11"/>
      <c r="V604" s="11"/>
      <c r="W604" s="11"/>
      <c r="X604" s="11"/>
      <c r="Y604" s="11"/>
      <c r="Z604" s="11"/>
      <c r="AB604" s="12"/>
      <c r="AC604" s="12"/>
      <c r="AD604" s="11"/>
      <c r="AE604" s="54"/>
      <c r="AF604" s="11"/>
      <c r="AI604" s="14"/>
    </row>
    <row r="605" spans="5:35" s="1" customFormat="1" ht="24.75" customHeight="1">
      <c r="E605" s="11"/>
      <c r="G605" s="11"/>
      <c r="H605" s="11"/>
      <c r="I605" s="11"/>
      <c r="J605" s="11"/>
      <c r="K605" s="11"/>
      <c r="L605" s="11"/>
      <c r="M605" s="11"/>
      <c r="N605" s="11"/>
      <c r="O605" s="11"/>
      <c r="P605" s="11"/>
      <c r="Q605" s="11"/>
      <c r="R605" s="11"/>
      <c r="S605" s="11"/>
      <c r="T605" s="11"/>
      <c r="U605" s="11"/>
      <c r="V605" s="11"/>
      <c r="W605" s="11"/>
      <c r="X605" s="11"/>
      <c r="Y605" s="11"/>
      <c r="Z605" s="11"/>
      <c r="AB605" s="12"/>
      <c r="AC605" s="12"/>
      <c r="AD605" s="11"/>
      <c r="AE605" s="54"/>
      <c r="AF605" s="11"/>
      <c r="AI605" s="14"/>
    </row>
    <row r="606" spans="5:35" s="1" customFormat="1" ht="24.75" customHeight="1">
      <c r="E606" s="11"/>
      <c r="G606" s="11"/>
      <c r="H606" s="11"/>
      <c r="I606" s="11"/>
      <c r="J606" s="11"/>
      <c r="K606" s="11"/>
      <c r="L606" s="11"/>
      <c r="M606" s="11"/>
      <c r="N606" s="11"/>
      <c r="O606" s="11"/>
      <c r="P606" s="11"/>
      <c r="Q606" s="11"/>
      <c r="R606" s="11"/>
      <c r="S606" s="11"/>
      <c r="T606" s="11"/>
      <c r="U606" s="11"/>
      <c r="V606" s="11"/>
      <c r="W606" s="11"/>
      <c r="X606" s="11"/>
      <c r="Y606" s="11"/>
      <c r="Z606" s="11"/>
      <c r="AB606" s="12"/>
      <c r="AC606" s="12"/>
      <c r="AD606" s="11"/>
      <c r="AE606" s="54"/>
      <c r="AF606" s="11"/>
      <c r="AI606" s="14"/>
    </row>
    <row r="607" spans="5:35" s="1" customFormat="1" ht="24.75" customHeight="1">
      <c r="E607" s="11"/>
      <c r="G607" s="11"/>
      <c r="H607" s="11"/>
      <c r="I607" s="11"/>
      <c r="J607" s="11"/>
      <c r="K607" s="11"/>
      <c r="L607" s="11"/>
      <c r="M607" s="11"/>
      <c r="N607" s="11"/>
      <c r="O607" s="11"/>
      <c r="P607" s="11"/>
      <c r="Q607" s="11"/>
      <c r="R607" s="11"/>
      <c r="S607" s="11"/>
      <c r="T607" s="11"/>
      <c r="U607" s="11"/>
      <c r="V607" s="11"/>
      <c r="W607" s="11"/>
      <c r="X607" s="11"/>
      <c r="Y607" s="11"/>
      <c r="Z607" s="11"/>
      <c r="AB607" s="12"/>
      <c r="AC607" s="12"/>
      <c r="AD607" s="11"/>
      <c r="AE607" s="54"/>
      <c r="AF607" s="11"/>
      <c r="AI607" s="14"/>
    </row>
    <row r="608" spans="5:35" s="1" customFormat="1" ht="24.75" customHeight="1">
      <c r="E608" s="11"/>
      <c r="G608" s="11"/>
      <c r="H608" s="11"/>
      <c r="I608" s="11"/>
      <c r="J608" s="11"/>
      <c r="K608" s="11"/>
      <c r="L608" s="11"/>
      <c r="M608" s="11"/>
      <c r="N608" s="11"/>
      <c r="O608" s="11"/>
      <c r="P608" s="11"/>
      <c r="Q608" s="11"/>
      <c r="R608" s="11"/>
      <c r="S608" s="11"/>
      <c r="T608" s="11"/>
      <c r="U608" s="11"/>
      <c r="V608" s="11"/>
      <c r="W608" s="11"/>
      <c r="X608" s="11"/>
      <c r="Y608" s="11"/>
      <c r="Z608" s="11"/>
      <c r="AB608" s="12"/>
      <c r="AC608" s="12"/>
      <c r="AD608" s="11"/>
      <c r="AE608" s="54"/>
      <c r="AF608" s="11"/>
      <c r="AI608" s="14"/>
    </row>
    <row r="609" spans="5:35" s="1" customFormat="1" ht="24.75" customHeight="1">
      <c r="E609" s="11"/>
      <c r="G609" s="11"/>
      <c r="H609" s="11"/>
      <c r="I609" s="11"/>
      <c r="J609" s="11"/>
      <c r="K609" s="11"/>
      <c r="L609" s="11"/>
      <c r="M609" s="11"/>
      <c r="N609" s="11"/>
      <c r="O609" s="11"/>
      <c r="P609" s="11"/>
      <c r="Q609" s="11"/>
      <c r="R609" s="11"/>
      <c r="S609" s="11"/>
      <c r="T609" s="11"/>
      <c r="U609" s="11"/>
      <c r="V609" s="11"/>
      <c r="W609" s="11"/>
      <c r="X609" s="11"/>
      <c r="Y609" s="11"/>
      <c r="Z609" s="11"/>
      <c r="AB609" s="12"/>
      <c r="AC609" s="12"/>
      <c r="AD609" s="11"/>
      <c r="AE609" s="54"/>
      <c r="AF609" s="11"/>
      <c r="AI609" s="14"/>
    </row>
    <row r="610" spans="5:35" s="1" customFormat="1" ht="24.75" customHeight="1">
      <c r="E610" s="11"/>
      <c r="G610" s="11"/>
      <c r="H610" s="11"/>
      <c r="I610" s="11"/>
      <c r="J610" s="11"/>
      <c r="K610" s="11"/>
      <c r="L610" s="11"/>
      <c r="M610" s="11"/>
      <c r="N610" s="11"/>
      <c r="O610" s="11"/>
      <c r="P610" s="11"/>
      <c r="Q610" s="11"/>
      <c r="R610" s="11"/>
      <c r="S610" s="11"/>
      <c r="T610" s="11"/>
      <c r="U610" s="11"/>
      <c r="V610" s="11"/>
      <c r="W610" s="11"/>
      <c r="X610" s="11"/>
      <c r="Y610" s="11"/>
      <c r="Z610" s="11"/>
      <c r="AB610" s="12"/>
      <c r="AC610" s="12"/>
      <c r="AD610" s="11"/>
      <c r="AE610" s="54"/>
      <c r="AF610" s="11"/>
      <c r="AI610" s="14"/>
    </row>
    <row r="611" spans="5:35" s="1" customFormat="1" ht="24.75" customHeight="1">
      <c r="E611" s="11"/>
      <c r="G611" s="11"/>
      <c r="H611" s="11"/>
      <c r="I611" s="11"/>
      <c r="J611" s="11"/>
      <c r="K611" s="11"/>
      <c r="L611" s="11"/>
      <c r="M611" s="11"/>
      <c r="N611" s="11"/>
      <c r="O611" s="11"/>
      <c r="P611" s="11"/>
      <c r="Q611" s="11"/>
      <c r="R611" s="11"/>
      <c r="S611" s="11"/>
      <c r="T611" s="11"/>
      <c r="U611" s="11"/>
      <c r="V611" s="11"/>
      <c r="W611" s="11"/>
      <c r="X611" s="11"/>
      <c r="Y611" s="11"/>
      <c r="Z611" s="11"/>
      <c r="AB611" s="12"/>
      <c r="AC611" s="12"/>
      <c r="AD611" s="11"/>
      <c r="AE611" s="54"/>
      <c r="AF611" s="11"/>
      <c r="AI611" s="14"/>
    </row>
    <row r="612" spans="5:35" s="1" customFormat="1" ht="24.75" customHeight="1">
      <c r="E612" s="11"/>
      <c r="G612" s="11"/>
      <c r="H612" s="11"/>
      <c r="I612" s="11"/>
      <c r="J612" s="11"/>
      <c r="K612" s="11"/>
      <c r="L612" s="11"/>
      <c r="M612" s="11"/>
      <c r="N612" s="11"/>
      <c r="O612" s="11"/>
      <c r="P612" s="11"/>
      <c r="Q612" s="11"/>
      <c r="R612" s="11"/>
      <c r="S612" s="11"/>
      <c r="T612" s="11"/>
      <c r="U612" s="11"/>
      <c r="V612" s="11"/>
      <c r="W612" s="11"/>
      <c r="X612" s="11"/>
      <c r="Y612" s="11"/>
      <c r="Z612" s="11"/>
      <c r="AB612" s="12"/>
      <c r="AC612" s="12"/>
      <c r="AD612" s="11"/>
      <c r="AE612" s="54"/>
      <c r="AF612" s="11"/>
      <c r="AI612" s="14"/>
    </row>
    <row r="613" spans="5:35" s="1" customFormat="1" ht="24.75" customHeight="1">
      <c r="E613" s="11"/>
      <c r="G613" s="11"/>
      <c r="H613" s="11"/>
      <c r="I613" s="11"/>
      <c r="J613" s="11"/>
      <c r="K613" s="11"/>
      <c r="L613" s="11"/>
      <c r="M613" s="11"/>
      <c r="N613" s="11"/>
      <c r="O613" s="11"/>
      <c r="P613" s="11"/>
      <c r="Q613" s="11"/>
      <c r="R613" s="11"/>
      <c r="S613" s="11"/>
      <c r="T613" s="11"/>
      <c r="U613" s="11"/>
      <c r="V613" s="11"/>
      <c r="W613" s="11"/>
      <c r="X613" s="11"/>
      <c r="Y613" s="11"/>
      <c r="Z613" s="11"/>
      <c r="AB613" s="12"/>
      <c r="AC613" s="12"/>
      <c r="AD613" s="11"/>
      <c r="AE613" s="54"/>
      <c r="AF613" s="11"/>
      <c r="AI613" s="14"/>
    </row>
    <row r="614" spans="5:35" s="1" customFormat="1" ht="24.75" customHeight="1">
      <c r="E614" s="11"/>
      <c r="G614" s="11"/>
      <c r="H614" s="11"/>
      <c r="I614" s="11"/>
      <c r="J614" s="11"/>
      <c r="K614" s="11"/>
      <c r="L614" s="11"/>
      <c r="M614" s="11"/>
      <c r="N614" s="11"/>
      <c r="O614" s="11"/>
      <c r="P614" s="11"/>
      <c r="Q614" s="11"/>
      <c r="R614" s="11"/>
      <c r="S614" s="11"/>
      <c r="T614" s="11"/>
      <c r="U614" s="11"/>
      <c r="V614" s="11"/>
      <c r="W614" s="11"/>
      <c r="X614" s="11"/>
      <c r="Y614" s="11"/>
      <c r="Z614" s="11"/>
      <c r="AB614" s="12"/>
      <c r="AC614" s="12"/>
      <c r="AD614" s="11"/>
      <c r="AE614" s="54"/>
      <c r="AF614" s="11"/>
      <c r="AI614" s="14"/>
    </row>
    <row r="615" spans="5:35" s="1" customFormat="1" ht="24.75" customHeight="1">
      <c r="E615" s="11"/>
      <c r="G615" s="11"/>
      <c r="H615" s="11"/>
      <c r="I615" s="11"/>
      <c r="J615" s="11"/>
      <c r="K615" s="11"/>
      <c r="L615" s="11"/>
      <c r="M615" s="11"/>
      <c r="N615" s="11"/>
      <c r="O615" s="11"/>
      <c r="P615" s="11"/>
      <c r="Q615" s="11"/>
      <c r="R615" s="11"/>
      <c r="S615" s="11"/>
      <c r="T615" s="11"/>
      <c r="U615" s="11"/>
      <c r="V615" s="11"/>
      <c r="W615" s="11"/>
      <c r="X615" s="11"/>
      <c r="Y615" s="11"/>
      <c r="Z615" s="11"/>
      <c r="AB615" s="12"/>
      <c r="AC615" s="12"/>
      <c r="AD615" s="11"/>
      <c r="AE615" s="54"/>
      <c r="AF615" s="11"/>
      <c r="AI615" s="14"/>
    </row>
    <row r="616" spans="5:35" s="1" customFormat="1" ht="24.75" customHeight="1">
      <c r="E616" s="11"/>
      <c r="G616" s="11"/>
      <c r="H616" s="11"/>
      <c r="I616" s="11"/>
      <c r="J616" s="11"/>
      <c r="K616" s="11"/>
      <c r="L616" s="11"/>
      <c r="M616" s="11"/>
      <c r="N616" s="11"/>
      <c r="O616" s="11"/>
      <c r="P616" s="11"/>
      <c r="Q616" s="11"/>
      <c r="R616" s="11"/>
      <c r="S616" s="11"/>
      <c r="T616" s="11"/>
      <c r="U616" s="11"/>
      <c r="V616" s="11"/>
      <c r="W616" s="11"/>
      <c r="X616" s="11"/>
      <c r="Y616" s="11"/>
      <c r="Z616" s="11"/>
      <c r="AB616" s="12"/>
      <c r="AC616" s="12"/>
      <c r="AD616" s="11"/>
      <c r="AE616" s="54"/>
      <c r="AF616" s="11"/>
      <c r="AI616" s="14"/>
    </row>
    <row r="617" spans="5:35" s="1" customFormat="1" ht="24.75" customHeight="1">
      <c r="E617" s="11"/>
      <c r="G617" s="11"/>
      <c r="H617" s="11"/>
      <c r="I617" s="11"/>
      <c r="J617" s="11"/>
      <c r="K617" s="11"/>
      <c r="L617" s="11"/>
      <c r="M617" s="11"/>
      <c r="N617" s="11"/>
      <c r="O617" s="11"/>
      <c r="P617" s="11"/>
      <c r="Q617" s="11"/>
      <c r="R617" s="11"/>
      <c r="S617" s="11"/>
      <c r="T617" s="11"/>
      <c r="U617" s="11"/>
      <c r="V617" s="11"/>
      <c r="W617" s="11"/>
      <c r="X617" s="11"/>
      <c r="Y617" s="11"/>
      <c r="Z617" s="11"/>
      <c r="AB617" s="12"/>
      <c r="AC617" s="12"/>
      <c r="AD617" s="11"/>
      <c r="AE617" s="54"/>
      <c r="AF617" s="11"/>
      <c r="AI617" s="14"/>
    </row>
    <row r="618" spans="5:35" s="1" customFormat="1" ht="24.75" customHeight="1">
      <c r="E618" s="11"/>
      <c r="G618" s="11"/>
      <c r="H618" s="11"/>
      <c r="I618" s="11"/>
      <c r="J618" s="11"/>
      <c r="K618" s="11"/>
      <c r="L618" s="11"/>
      <c r="M618" s="11"/>
      <c r="N618" s="11"/>
      <c r="O618" s="11"/>
      <c r="P618" s="11"/>
      <c r="Q618" s="11"/>
      <c r="R618" s="11"/>
      <c r="S618" s="11"/>
      <c r="T618" s="11"/>
      <c r="U618" s="11"/>
      <c r="V618" s="11"/>
      <c r="W618" s="11"/>
      <c r="X618" s="11"/>
      <c r="Y618" s="11"/>
      <c r="Z618" s="11"/>
      <c r="AB618" s="12"/>
      <c r="AC618" s="12"/>
      <c r="AD618" s="11"/>
      <c r="AE618" s="54"/>
      <c r="AF618" s="11"/>
      <c r="AI618" s="14"/>
    </row>
    <row r="619" spans="5:35" s="1" customFormat="1" ht="24.75" customHeight="1">
      <c r="E619" s="11"/>
      <c r="G619" s="11"/>
      <c r="H619" s="11"/>
      <c r="I619" s="11"/>
      <c r="J619" s="11"/>
      <c r="K619" s="11"/>
      <c r="L619" s="11"/>
      <c r="M619" s="11"/>
      <c r="N619" s="11"/>
      <c r="O619" s="11"/>
      <c r="P619" s="11"/>
      <c r="Q619" s="11"/>
      <c r="R619" s="11"/>
      <c r="S619" s="11"/>
      <c r="T619" s="11"/>
      <c r="U619" s="11"/>
      <c r="V619" s="11"/>
      <c r="W619" s="11"/>
      <c r="X619" s="11"/>
      <c r="Y619" s="11"/>
      <c r="Z619" s="11"/>
      <c r="AB619" s="12"/>
      <c r="AC619" s="12"/>
      <c r="AD619" s="11"/>
      <c r="AE619" s="54"/>
      <c r="AF619" s="11"/>
      <c r="AI619" s="14"/>
    </row>
    <row r="620" spans="5:35" s="1" customFormat="1" ht="24.75" customHeight="1">
      <c r="E620" s="11"/>
      <c r="G620" s="11"/>
      <c r="H620" s="11"/>
      <c r="I620" s="11"/>
      <c r="J620" s="11"/>
      <c r="K620" s="11"/>
      <c r="L620" s="11"/>
      <c r="M620" s="11"/>
      <c r="N620" s="11"/>
      <c r="O620" s="11"/>
      <c r="P620" s="11"/>
      <c r="Q620" s="11"/>
      <c r="R620" s="11"/>
      <c r="S620" s="11"/>
      <c r="T620" s="11"/>
      <c r="U620" s="11"/>
      <c r="V620" s="11"/>
      <c r="W620" s="11"/>
      <c r="X620" s="11"/>
      <c r="Y620" s="11"/>
      <c r="Z620" s="11"/>
      <c r="AB620" s="12"/>
      <c r="AC620" s="12"/>
      <c r="AD620" s="11"/>
      <c r="AE620" s="54"/>
      <c r="AF620" s="11"/>
      <c r="AI620" s="14"/>
    </row>
    <row r="621" spans="5:35" s="1" customFormat="1" ht="24.75" customHeight="1">
      <c r="E621" s="11"/>
      <c r="G621" s="11"/>
      <c r="H621" s="11"/>
      <c r="I621" s="11"/>
      <c r="J621" s="11"/>
      <c r="K621" s="11"/>
      <c r="L621" s="11"/>
      <c r="M621" s="11"/>
      <c r="N621" s="11"/>
      <c r="O621" s="11"/>
      <c r="P621" s="11"/>
      <c r="Q621" s="11"/>
      <c r="R621" s="11"/>
      <c r="S621" s="11"/>
      <c r="T621" s="11"/>
      <c r="U621" s="11"/>
      <c r="V621" s="11"/>
      <c r="W621" s="11"/>
      <c r="X621" s="11"/>
      <c r="Y621" s="11"/>
      <c r="Z621" s="11"/>
      <c r="AB621" s="12"/>
      <c r="AC621" s="12"/>
      <c r="AD621" s="11"/>
      <c r="AE621" s="54"/>
      <c r="AF621" s="11"/>
      <c r="AI621" s="14"/>
    </row>
    <row r="622" spans="5:35" s="1" customFormat="1" ht="24.75" customHeight="1">
      <c r="E622" s="11"/>
      <c r="G622" s="11"/>
      <c r="H622" s="11"/>
      <c r="I622" s="11"/>
      <c r="J622" s="11"/>
      <c r="K622" s="11"/>
      <c r="L622" s="11"/>
      <c r="M622" s="11"/>
      <c r="N622" s="11"/>
      <c r="O622" s="11"/>
      <c r="P622" s="11"/>
      <c r="Q622" s="11"/>
      <c r="R622" s="11"/>
      <c r="S622" s="11"/>
      <c r="T622" s="11"/>
      <c r="U622" s="11"/>
      <c r="V622" s="11"/>
      <c r="W622" s="11"/>
      <c r="X622" s="11"/>
      <c r="Y622" s="11"/>
      <c r="Z622" s="11"/>
      <c r="AB622" s="12"/>
      <c r="AC622" s="12"/>
      <c r="AD622" s="11"/>
      <c r="AE622" s="54"/>
      <c r="AF622" s="11"/>
      <c r="AI622" s="14"/>
    </row>
    <row r="623" spans="5:35" s="1" customFormat="1" ht="24.75" customHeight="1">
      <c r="E623" s="11"/>
      <c r="G623" s="11"/>
      <c r="H623" s="11"/>
      <c r="I623" s="11"/>
      <c r="J623" s="11"/>
      <c r="K623" s="11"/>
      <c r="L623" s="11"/>
      <c r="M623" s="11"/>
      <c r="N623" s="11"/>
      <c r="O623" s="11"/>
      <c r="P623" s="11"/>
      <c r="Q623" s="11"/>
      <c r="R623" s="11"/>
      <c r="S623" s="11"/>
      <c r="T623" s="11"/>
      <c r="U623" s="11"/>
      <c r="V623" s="11"/>
      <c r="W623" s="11"/>
      <c r="X623" s="11"/>
      <c r="Y623" s="11"/>
      <c r="Z623" s="11"/>
      <c r="AB623" s="12"/>
      <c r="AC623" s="12"/>
      <c r="AD623" s="11"/>
      <c r="AE623" s="54"/>
      <c r="AF623" s="11"/>
      <c r="AI623" s="14"/>
    </row>
    <row r="624" spans="5:35" s="1" customFormat="1" ht="24.75" customHeight="1">
      <c r="E624" s="11"/>
      <c r="G624" s="11"/>
      <c r="H624" s="11"/>
      <c r="I624" s="11"/>
      <c r="J624" s="11"/>
      <c r="K624" s="11"/>
      <c r="L624" s="11"/>
      <c r="M624" s="11"/>
      <c r="N624" s="11"/>
      <c r="O624" s="11"/>
      <c r="P624" s="11"/>
      <c r="Q624" s="11"/>
      <c r="R624" s="11"/>
      <c r="S624" s="11"/>
      <c r="T624" s="11"/>
      <c r="U624" s="11"/>
      <c r="V624" s="11"/>
      <c r="W624" s="11"/>
      <c r="X624" s="11"/>
      <c r="Y624" s="11"/>
      <c r="Z624" s="11"/>
      <c r="AB624" s="12"/>
      <c r="AC624" s="12"/>
      <c r="AD624" s="11"/>
      <c r="AE624" s="177"/>
      <c r="AF624" s="11"/>
      <c r="AI624" s="14"/>
    </row>
  </sheetData>
  <sheetProtection/>
  <autoFilter ref="AF1:AF624"/>
  <mergeCells count="57">
    <mergeCell ref="A1:B1"/>
    <mergeCell ref="A2:AD2"/>
    <mergeCell ref="A3:C3"/>
    <mergeCell ref="D3:E3"/>
    <mergeCell ref="F3:AD3"/>
    <mergeCell ref="G4:Z4"/>
    <mergeCell ref="AB4:AC4"/>
    <mergeCell ref="L5:Z5"/>
    <mergeCell ref="A4:A6"/>
    <mergeCell ref="B4:B6"/>
    <mergeCell ref="B445:B446"/>
    <mergeCell ref="C4:C6"/>
    <mergeCell ref="C445:C446"/>
    <mergeCell ref="D4:D6"/>
    <mergeCell ref="D445:D446"/>
    <mergeCell ref="E4:E6"/>
    <mergeCell ref="E445:E446"/>
    <mergeCell ref="F4:F6"/>
    <mergeCell ref="F445:F446"/>
    <mergeCell ref="G5:G6"/>
    <mergeCell ref="G445:G446"/>
    <mergeCell ref="H5:H6"/>
    <mergeCell ref="H445:H446"/>
    <mergeCell ref="I5:I6"/>
    <mergeCell ref="I445:I446"/>
    <mergeCell ref="J5:J6"/>
    <mergeCell ref="J445:J446"/>
    <mergeCell ref="K5:K6"/>
    <mergeCell ref="K445:K446"/>
    <mergeCell ref="L445:L446"/>
    <mergeCell ref="M445:M446"/>
    <mergeCell ref="N445:N446"/>
    <mergeCell ref="O445:O446"/>
    <mergeCell ref="P445:P446"/>
    <mergeCell ref="Q445:Q446"/>
    <mergeCell ref="R445:R446"/>
    <mergeCell ref="S445:S446"/>
    <mergeCell ref="T445:T446"/>
    <mergeCell ref="U445:U446"/>
    <mergeCell ref="V445:V446"/>
    <mergeCell ref="W445:W446"/>
    <mergeCell ref="X445:X446"/>
    <mergeCell ref="Y445:Y446"/>
    <mergeCell ref="Z445:Z446"/>
    <mergeCell ref="AA4:AA6"/>
    <mergeCell ref="AA445:AA446"/>
    <mergeCell ref="AB5:AB6"/>
    <mergeCell ref="AB445:AB446"/>
    <mergeCell ref="AC5:AC6"/>
    <mergeCell ref="AC445:AC446"/>
    <mergeCell ref="AD4:AD6"/>
    <mergeCell ref="AD445:AD446"/>
    <mergeCell ref="AE4:AE6"/>
    <mergeCell ref="AE445:AE446"/>
    <mergeCell ref="AE516:AE518"/>
    <mergeCell ref="AE525:AE532"/>
    <mergeCell ref="AF4:AF6"/>
  </mergeCells>
  <conditionalFormatting sqref="B268">
    <cfRule type="expression" priority="2" dxfId="0" stopIfTrue="1">
      <formula>AND(ISNUMBER(#REF!),#REF!&lt;200)</formula>
    </cfRule>
  </conditionalFormatting>
  <conditionalFormatting sqref="B269">
    <cfRule type="expression" priority="3" dxfId="0" stopIfTrue="1">
      <formula>AND(ISNUMBER(#REF!),#REF!&lt;200)</formula>
    </cfRule>
  </conditionalFormatting>
  <conditionalFormatting sqref="L431:P431">
    <cfRule type="expression" priority="4" dxfId="0" stopIfTrue="1">
      <formula>AND(ISNUMBER(#REF!),#REF!&lt;200)</formula>
    </cfRule>
  </conditionalFormatting>
  <conditionalFormatting sqref="B270:B271">
    <cfRule type="expression" priority="1" dxfId="0" stopIfTrue="1">
      <formula>AND(ISNUMBER(#REF!),#REF!&lt;200)</formula>
    </cfRule>
  </conditionalFormatting>
  <dataValidations count="4">
    <dataValidation type="list" allowBlank="1" showInputMessage="1" showErrorMessage="1" sqref="D3">
      <formula1>"非贫困村,贫困村,深度贫困村,"</formula1>
    </dataValidation>
    <dataValidation type="list" allowBlank="1" showInputMessage="1" showErrorMessage="1" sqref="AA7 AA9 AA10 AA12 AA16 AA17 AA18 AA19 V20 W20 X20 Y20 Z20 AA20 AA23 AA24 AA31 AA32 AA33 AA34 AA35 AA36 AA37 AA38 AA39 AA45 AA46 AA47 AA48 AA49 AA51 AA52 AA53 AA54 AA55 AA57 AA58 AA59 AA60 AA61 AA62 AA66 AA75 AA84 AA93 AA96 AA107 AA108 AA115 AA116 AA117 AA118 AA119 AA122 AA123 AA124 AA125 AA126 AA127 AA128 AA133 AA134 AA135 AA136 AA137 AA138 AA139 AA140 AA141 AA144 AA145 AA146 AA147 AA151 AA157 AA158 AA159 AA160 AA161 AA163 AA164 AA165 AA166 AA167 AA168 AA170 AA171 AA172 AA173 AA174 AA175 AA176 AA179 AA180 AA181 AA182 AA185 AA186 AA187 AA188">
      <formula1>"入户项目,公益共享,"</formula1>
    </dataValidation>
    <dataValidation type="list" allowBlank="1" showInputMessage="1" showErrorMessage="1" sqref="AA194 AA195 AA197 AA198 AA199 AA211 AA213 AA214 AA271 AA312 AA338 AA344 AA347 AA362 AA370 AA371 AA372 AA373 AA374 AA384 AA390 AA391 AA392 AA393 AA412 AA428 AA429 AA431 AA432 AA436 AA437 AA443 AA444 AA445 AA446 AA449 AA511 AA512 AA513 AA514 AA515 AA518 AA519 AA520 AA529 AA530 AA534 AA535 AA546 AA547 AA548 AA563 AA564 AA565 AA566 AA567 AA568 AA569 AA570 AA571 AA572 AA573 AA574 AA575 AA576 AA577 AA578 AA579 AA581 AA582 AA583 AA584 AA590 AA595 AA14:AA15 AA21:AA22 AA25:AA27 AA28:AA29 AA40:AA42 AA43:AA44 AA63:AA64 AA67:AA68 AA69:AA71 AA72:AA74 AA76:AA79 AA80:AA83 AA85:AA88 AA89:AA92 AA94:AA95 AA97:AA98 AA99:AA100 AA101:AA102 AA103:AA104 AA105:AA106 AA109:AA111 AA112:AA113 AA120:AA121 AA142:AA143 AA149:AA150 AA152:AA154">
      <formula1>"入户项目,公益共享,"</formula1>
    </dataValidation>
    <dataValidation type="list" allowBlank="1" showInputMessage="1" showErrorMessage="1" sqref="AA155:AA156 AA177:AA178 AA183:AA184 AA190:AA193 AA200:AA208 AA209:AA210 AA215:AA270 AA272:AA311 AA313:AA337 AA339:AA343 AA345:AA346 AA348:AA361 AA363:AA369 AA375:AA381 AA382:AA383 AA385:AA387 AA394:AA396 AA397:AA398 AA399:AA405 AA406:AA411 AA413:AA417 AA433:AA435 AA438:AA440 AA441:AA442 AA447:AA448 AA450:AA477 AA486:AA502 AA503:AA510 AA516:AA517 AA521:AA528 AA531:AA532 AA536:AA542 AA543:AA544 AA549:AA556 AA557:AA558 AA559:AA560 AA561:AA562 AA586:AA589 AA591:AA594 AA596:AA597">
      <formula1>"入户项目,公益共享,"</formula1>
    </dataValidation>
  </dataValidations>
  <printOptions horizontalCentered="1" verticalCentered="1"/>
  <pageMargins left="0.31" right="0.31" top="0.51" bottom="0.39" header="0.2" footer="0.2"/>
  <pageSetup horizontalDpi="600" verticalDpi="600" orientation="landscape" paperSize="8" scale="60"/>
  <headerFooter>
    <oddFooter>&amp;C第 &amp;P 页</oddFooter>
  </headerFooter>
  <rowBreaks count="21" manualBreakCount="21">
    <brk id="27" max="255" man="1"/>
    <brk id="55" max="255" man="1"/>
    <brk id="86" max="255" man="1"/>
    <brk id="114" max="255" man="1"/>
    <brk id="160" max="255" man="1"/>
    <brk id="203" max="255" man="1"/>
    <brk id="233" max="255" man="1"/>
    <brk id="254" max="255" man="1"/>
    <brk id="278" max="255" man="1"/>
    <brk id="304" max="255" man="1"/>
    <brk id="342" max="255" man="1"/>
    <brk id="375" max="255" man="1"/>
    <brk id="397" max="255" man="1"/>
    <brk id="429" max="255" man="1"/>
    <brk id="441" max="255" man="1"/>
    <brk id="458" max="255" man="1"/>
    <brk id="492" max="255" man="1"/>
    <brk id="515" max="255" man="1"/>
    <brk id="540" max="255" man="1"/>
    <brk id="570" max="255" man="1"/>
    <brk id="597" max="255" man="1"/>
  </rowBreaks>
  <colBreaks count="3" manualBreakCount="3">
    <brk id="30" max="65535" man="1"/>
    <brk id="36" max="65535" man="1"/>
    <brk id="3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oO冰竹oOo</cp:lastModifiedBy>
  <cp:lastPrinted>2018-03-07T05:04:01Z</cp:lastPrinted>
  <dcterms:created xsi:type="dcterms:W3CDTF">2017-09-16T08:12:14Z</dcterms:created>
  <dcterms:modified xsi:type="dcterms:W3CDTF">2018-07-31T11:48:28Z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y fmtid="{D5CDD505-2E9C-101B-9397-08002B2CF9AE}" pid="4" name="KSOReadingLayo">
    <vt:bool>false</vt:bool>
  </property>
  <property fmtid="{D5CDD505-2E9C-101B-9397-08002B2CF9AE}" pid="5" name="KSORubyTemplate">
    <vt:lpwstr>11</vt:lpwstr>
  </property>
</Properties>
</file>